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'общая'!$A$10:$L$471</definedName>
    <definedName name="_xlnm.Print_Titles" localSheetId="0">'общая'!$9:$10</definedName>
    <definedName name="_xlnm.Print_Area" localSheetId="0">'общая'!$A$1:$L$469</definedName>
  </definedNames>
  <calcPr fullCalcOnLoad="1"/>
</workbook>
</file>

<file path=xl/sharedStrings.xml><?xml version="1.0" encoding="utf-8"?>
<sst xmlns="http://schemas.openxmlformats.org/spreadsheetml/2006/main" count="2651" uniqueCount="372">
  <si>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</si>
  <si>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</si>
  <si>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</si>
  <si>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</si>
  <si>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</si>
  <si>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</si>
  <si>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</si>
  <si>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</si>
  <si>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</si>
  <si>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</si>
  <si>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</si>
  <si>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</si>
  <si>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</si>
  <si>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</si>
  <si>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</si>
  <si>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</si>
  <si>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</si>
  <si>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</si>
  <si>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</si>
  <si>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</si>
  <si>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</si>
  <si>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</si>
  <si>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</si>
  <si>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</si>
  <si>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</si>
  <si>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</si>
  <si>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</si>
  <si>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</si>
  <si>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</si>
  <si>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</si>
  <si>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</si>
  <si>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</si>
  <si>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</si>
  <si>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</si>
  <si>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</si>
  <si>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</si>
  <si>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</si>
  <si>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</si>
  <si>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</si>
  <si>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</si>
  <si>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</si>
  <si>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</si>
  <si>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</si>
  <si>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</si>
  <si>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</si>
  <si>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</si>
  <si>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</si>
  <si>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</si>
  <si>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</si>
  <si>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</si>
  <si>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</si>
  <si>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</si>
  <si>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</si>
  <si>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</si>
  <si>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</si>
  <si>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</si>
  <si>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</si>
  <si>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</si>
  <si>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</si>
  <si>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</si>
  <si>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</si>
  <si>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</si>
  <si>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</si>
  <si>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</si>
  <si>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</si>
  <si>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</si>
  <si>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</si>
  <si>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</si>
  <si>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</si>
  <si>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</si>
  <si>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</si>
  <si>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</si>
  <si>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</si>
  <si>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</si>
  <si>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</si>
  <si>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</si>
  <si>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</si>
  <si>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</si>
  <si>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</si>
  <si>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</si>
  <si>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</si>
  <si>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</si>
  <si>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</si>
  <si>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</si>
  <si>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</si>
  <si>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</si>
  <si>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</si>
  <si>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</si>
  <si>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</si>
  <si>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</si>
  <si>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</si>
  <si>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</si>
  <si>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</si>
  <si>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</si>
  <si>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</si>
  <si>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</si>
  <si>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</si>
  <si>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</si>
  <si>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</si>
  <si>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</si>
  <si>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</si>
  <si>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</si>
  <si>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</si>
  <si>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</si>
  <si>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</si>
  <si>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</si>
  <si>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</si>
  <si>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</si>
  <si>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</si>
  <si>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</si>
  <si>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</si>
  <si>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7499907</t>
  </si>
  <si>
    <t>7195118</t>
  </si>
  <si>
    <t>7300000</t>
  </si>
  <si>
    <t>7310000</t>
  </si>
  <si>
    <t>7319999</t>
  </si>
  <si>
    <t>7390000</t>
  </si>
  <si>
    <t>7390420</t>
  </si>
  <si>
    <t>7399901</t>
  </si>
  <si>
    <t>7499910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</si>
  <si>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</si>
  <si>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</si>
  <si>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</si>
  <si>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</si>
  <si>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</si>
  <si>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</si>
  <si>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</si>
  <si>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</si>
  <si>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</si>
  <si>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</si>
  <si>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</si>
  <si>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</si>
  <si>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</si>
  <si>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</si>
  <si>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</si>
  <si>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</si>
  <si>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</si>
  <si>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</si>
  <si>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</si>
  <si>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</si>
  <si>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</si>
  <si>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</si>
  <si>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</si>
  <si>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</si>
  <si>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</si>
  <si>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</si>
  <si>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</si>
  <si>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</si>
  <si>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</si>
  <si>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</si>
  <si>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</si>
  <si>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</si>
  <si>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</si>
  <si>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</si>
  <si>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</si>
  <si>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</si>
  <si>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</si>
  <si>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</si>
  <si>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</si>
  <si>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</si>
  <si>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</si>
  <si>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</si>
  <si>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</si>
  <si>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</si>
  <si>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</si>
  <si>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</si>
  <si>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</si>
  <si>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</si>
  <si>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</si>
  <si>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</si>
  <si>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</si>
  <si>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</si>
  <si>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</si>
  <si>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</si>
  <si>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</si>
  <si>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</si>
  <si>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</si>
  <si>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</si>
  <si>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</si>
  <si>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</si>
  <si>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</si>
  <si>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</si>
  <si>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</si>
  <si>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</si>
  <si>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</si>
  <si>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</si>
  <si>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</si>
  <si>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7190340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</si>
  <si>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</si>
  <si>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</si>
  <si>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</si>
  <si>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</si>
  <si>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</si>
  <si>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</si>
  <si>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</si>
  <si>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</si>
  <si>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Строительство спортивно – оздоровительного комплекса</t>
  </si>
  <si>
    <t>Расходы на обеспечение деятельности(оказание услуг) бюджетных учреждений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</si>
  <si>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</si>
  <si>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Организация питания детей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</si>
  <si>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</si>
  <si>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</si>
  <si>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</si>
  <si>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7729917</t>
  </si>
  <si>
    <t>7190210</t>
  </si>
  <si>
    <t>Публичные нормативные социальные выплаты гражданам</t>
  </si>
  <si>
    <t>Органы внутренних дел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</si>
  <si>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</si>
  <si>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</si>
  <si>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</si>
  <si>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</si>
  <si>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7499928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</si>
  <si>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</si>
  <si>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Код целевой статьи</t>
  </si>
  <si>
    <t>ЦСР старая</t>
  </si>
  <si>
    <t>02200</t>
  </si>
  <si>
    <t>00000</t>
  </si>
  <si>
    <t>Обеспечение функционирования органов местного самоуправления</t>
  </si>
  <si>
    <t>02100</t>
  </si>
  <si>
    <t>Расходы на обеспечение деятельности главы администрации и его заместителей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</si>
  <si>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</si>
  <si>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</si>
  <si>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</si>
  <si>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</si>
  <si>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</si>
  <si>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01400</t>
  </si>
  <si>
    <t>Организация выборов в  собрание депутатов ЗАТО Шиханы</t>
  </si>
  <si>
    <t>Техническое обслуживание объекта КТП-10/0,4 кВ</t>
  </si>
  <si>
    <t>Ведомственная целевая программа "Профилактика правонарушений на территории ЗАТО Шиханы на 2016-2017 гг."</t>
  </si>
  <si>
    <t>04200</t>
  </si>
  <si>
    <t>Содержание и обеспечение деятельности МКУ «УПРАВЛЕНИЕ ПО ДЕЛАМ ГО И ЧС ЗАТО ШИХАНЫ"</t>
  </si>
  <si>
    <t>Освежение запасов средств индивидуальной защиты, ГСМ, медицинского имущества и дезинфекционных средств</t>
  </si>
  <si>
    <t xml:space="preserve">Выполнение межевых, геодезических и кадастровых работ  (земельные участки) 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</si>
  <si>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</si>
  <si>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</si>
  <si>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Основное мероприятие "Содержание и обеспечение деятельности МКУ "УПРАВЛЕНИЕ ПО ДЕЛАМ ГО И ЧС ЗАТО ШИХАНЫ""</t>
  </si>
  <si>
    <t>Основное мероприятие "Ведомственная целевая программа "Профилактика правонарушений на территории ЗАТО Шиханы на 2016-2017 гг.""</t>
  </si>
  <si>
    <t>Основное мероприятие "Техническое обслуживание объекта КТП-10/0,4 кВ"</t>
  </si>
  <si>
    <t>Основное мероприятие "Обеспечение функционирования органов местного самоуправления"</t>
  </si>
  <si>
    <t>Основное мероприятие "Организация выборов в  собрание депутатов ЗАТО Шиханы"</t>
  </si>
  <si>
    <t>Основное мероприятие "Осуществление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прав"</t>
  </si>
  <si>
    <t>Основное мероприятие "Осуществление органами местного самоуправления отдельных государственных полномочий по государственному управлению охраной труда"</t>
  </si>
  <si>
    <t>Основное мероприятие "Организация уличного освещения"</t>
  </si>
  <si>
    <t xml:space="preserve">Основное мероприятие "Благоустройство территории" </t>
  </si>
  <si>
    <t>Обеспечение функционирования МКУ «УГХ ЗАТО Шиханы»</t>
  </si>
  <si>
    <t>Основное мероприятие "Обеспечение функционирования МКУ «УГХ ЗАТО Шиханы»"</t>
  </si>
  <si>
    <t>Основное мероприятие "Проведение дератизационных мероприятий"</t>
  </si>
  <si>
    <t>20010</t>
  </si>
  <si>
    <t>Основное мероприятие "Доплата к пенсии за муниципальный стаж"</t>
  </si>
  <si>
    <t>77В00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</si>
  <si>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</si>
  <si>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</si>
  <si>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Основное мероприятие "Предоставление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органов)"</t>
  </si>
  <si>
    <t>Основное мероприятие "Строительство спортивно – оздоровительного комплекса"</t>
  </si>
  <si>
    <t>Охрана СОК</t>
  </si>
  <si>
    <t>Основное мероприятие "Охрана СОК"</t>
  </si>
  <si>
    <t>00590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</si>
  <si>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</si>
  <si>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Основное мероприятие "Доведение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информации"</t>
  </si>
  <si>
    <t>08800</t>
  </si>
  <si>
    <t>Резервный фонд администрации ЗАТО Шиханы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</si>
  <si>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</si>
  <si>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</si>
  <si>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</si>
  <si>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Основное мероприятие "Предоставление общедоступного бесплатного дошкольного образования и воспитания"</t>
  </si>
  <si>
    <t>Обслуживание программного обеспечения электронного комплектования детей в дошкольной образовательной организации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</si>
  <si>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</si>
  <si>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Перевозка обучающихся при подготовке и проведению ЕГЭ</t>
  </si>
  <si>
    <t>Основное мероприятие "Перевозка обучающихся при подготовке и проведению ЕГЭ"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</si>
  <si>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</si>
  <si>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Организация питания обучающихся</t>
  </si>
  <si>
    <t>00591</t>
  </si>
  <si>
    <t>00592</t>
  </si>
  <si>
    <t>Организация обучения по программа дополнительного образования спортивной направленности</t>
  </si>
  <si>
    <t>Организация обучения по программа дополнительного образования культурной направленности</t>
  </si>
  <si>
    <t xml:space="preserve">Организация обучения по программа дополнительного образования </t>
  </si>
  <si>
    <t>Основное мероприятие "Ведомственная целевая программа "Повышение безопасности дорожного движения в ЗАТО Шиханы на 2015 - 2017 годы""</t>
  </si>
  <si>
    <t>Основное мероприятие "Ведомственная целевая программа "Организация отдыха, оздоровления и занятости детей в ЗАТО Шиханы на 2014-2016 годы""</t>
  </si>
  <si>
    <t>Основное мероприятие "Реализация полномочий в сфере молодёжной политики"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</si>
  <si>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</si>
  <si>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Основное мероприятие "Ведомственная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гг.""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</si>
  <si>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</si>
  <si>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Основное мероприятие "Ведомственная целевая программа "Развитие физической культуры и спорта на территории ЗАТО Шиханы на 2014- 2016 годы""</t>
  </si>
  <si>
    <t>Функционирование МКУ «Управление образования, культуры и спорта ЗАТО Шиханы»</t>
  </si>
  <si>
    <t>Основное мероприятие "Функционирование МКУ «Управление образования, культуры и спорта ЗАТО Шиханы»"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</si>
  <si>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</si>
  <si>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</si>
  <si>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</si>
  <si>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Утверждение нормативов градостроительного проектирования</t>
  </si>
  <si>
    <t>Основное мероприятие "Утверждение нормативов градостроительного проектирования"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</si>
  <si>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</si>
  <si>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</si>
  <si>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</si>
  <si>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</si>
  <si>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</si>
  <si>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Основное мероприятие "Капитальный ремонт кровли ДК "Корунд" перекрытия дискотечного зала ДК "Корунд""</t>
  </si>
  <si>
    <t>Основное мероприятие "Выполнение межевых, геодезических и кадастровых работ  (земельные участки)"</t>
  </si>
  <si>
    <t>Укрепление материально-технической базы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</si>
  <si>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</si>
  <si>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Обеспечение образовательной деятельности муниципальных дошкольных образовательных организаций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</si>
  <si>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</si>
  <si>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r>
      <t>О</t>
    </r>
    <r>
      <rPr>
        <sz val="9.3"/>
        <rFont val="Arial"/>
        <family val="2"/>
      </rPr>
      <t>беспечение образовательной деятельности муниципальных общеобразовательных учреждений</t>
    </r>
  </si>
  <si>
    <r>
      <t xml:space="preserve">Осуществление государственных полномочий по </t>
    </r>
    <r>
      <rPr>
        <sz val="9.3"/>
        <rFont val="Arial"/>
        <family val="2"/>
      </rPr>
      <t>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  </r>
  </si>
  <si>
    <t>Компенсация родительской платы за присмотр и уход за детьми в образовательных 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</si>
  <si>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</si>
  <si>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</si>
  <si>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77Е00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</si>
  <si>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</si>
  <si>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</si>
  <si>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</si>
  <si>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99050</t>
  </si>
  <si>
    <t>Обследование технического состояния многоквартирного жилого дома (признание многоквартирного дома аварийным)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</si>
  <si>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</si>
  <si>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</si>
  <si>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77Г00</t>
  </si>
  <si>
    <t>77Д00</t>
  </si>
  <si>
    <t>Сельское хозяйство и рыболовство</t>
  </si>
  <si>
    <t>Внепрограммные мероприятия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</si>
  <si>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</si>
  <si>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</si>
  <si>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99990</t>
  </si>
  <si>
    <t>Ведомственная целевая программа "Профилактика терроризма и экстремизма в ЗАТО Шиханы на 2014 -2016 гг."</t>
  </si>
  <si>
    <t>Основное мероприятие "Ведомственная целевая программа "Профилактика терроризма и экстремизма в ЗАТО Шиханы на 2014 -2016 гг.""</t>
  </si>
  <si>
    <t>Основное мероприятие "Обеспечение жилыми помещениями молодых семей, проживающих на территории ЗАТО Шиханы"</t>
  </si>
  <si>
    <t xml:space="preserve">Коммунальное хозяйство
</t>
  </si>
  <si>
    <t>Реконструкция тепловых сетей и сетей горячего водоснабжения</t>
  </si>
  <si>
    <t>L0200</t>
  </si>
  <si>
    <t>99300</t>
  </si>
  <si>
    <t>2. администрация закрытого административно-территориального образования Шиханы Саратовской области:</t>
  </si>
  <si>
    <t>Социальные выплаты гражданам, кроме публичных нормативных социальных выплат</t>
  </si>
  <si>
    <t>320</t>
  </si>
  <si>
    <t>S7200</t>
  </si>
  <si>
    <t xml:space="preserve">Доплата почетным гражданам ЗАТО Шиханы </t>
  </si>
  <si>
    <t>Материальная помощь отдельным категориям граждан в области социальной политики</t>
  </si>
  <si>
    <t>830</t>
  </si>
  <si>
    <t>Исполнение судебных актов</t>
  </si>
  <si>
    <t>01030</t>
  </si>
  <si>
    <t>Основное мероприятие "Обеспечение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Вольска"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</si>
  <si>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</si>
  <si>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</si>
  <si>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 ление расходов</t>
  </si>
  <si>
    <t>Реализация мероприятий муниципальных программ развития малого и среднего предпринимательства муниципальных образований за счет средств местного бюджета</t>
  </si>
  <si>
    <t>Оказание информационной, консультационной и финансовой поддержки субъектам малого и среднего предпринимательства ЗАТО Шиханы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</si>
  <si>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</si>
  <si>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</si>
  <si>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53910</t>
  </si>
  <si>
    <t>Проведение Всероссийской сельскохозяйственной переписи в 2016 году</t>
  </si>
  <si>
    <t>Основное мероприятие "Укрепление материально-технической базы МУ ДК "Корунд""</t>
  </si>
  <si>
    <t>Основное мероприятие "Укрепление материально-технической базы МОУ "СОШ № 12 ЗАТО Шиханы""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</si>
  <si>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</si>
  <si>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Укрепление материально-технической базы МУ ДК "Корунд"</t>
  </si>
  <si>
    <t>"Укрепление материально-технической базы МОУ "СОШ № 12 ЗАТО Шиханы"</t>
  </si>
  <si>
    <t>R0200</t>
  </si>
  <si>
    <t>Выполнение работ по технической инвентаризации (оформление технических паспортов)</t>
  </si>
  <si>
    <t>Основное мероприятие "Выполнение работ по технической инвентаризации (оформление технических паспортов)"</t>
  </si>
  <si>
    <t>Обеспечение жильем молодых семей</t>
  </si>
  <si>
    <t>Обеспечение жильем молодых семей за счет средств местного бюджета</t>
  </si>
  <si>
    <t>Мероприятия подпрограммы "Обеспечение жильем молодых семей" федеральной целевой программы "Жилище" на 2015-2020 годы</t>
  </si>
  <si>
    <t>Исполнено</t>
  </si>
  <si>
    <t>Отклонение</t>
  </si>
  <si>
    <t>% исполнения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</si>
  <si>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</si>
  <si>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государственному управлению охраной труда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</si>
  <si>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</si>
  <si>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Основное мероприятие "Реконструкция тепловых сетей и сетей горячего водоснабжения"</t>
  </si>
  <si>
    <t xml:space="preserve">Приложение № 3 </t>
  </si>
  <si>
    <t>к постановлению администрации ЗАТО Шиханы</t>
  </si>
  <si>
    <t>от ______________ 2015 г. № ________</t>
  </si>
  <si>
    <t>Отчет об исполнении бюджета ЗАТО Шиханы</t>
  </si>
  <si>
    <t>Тыс. рублей</t>
  </si>
  <si>
    <t>по ведомственной структуре расходов за 1 полугодие 2016 года</t>
  </si>
  <si>
    <t>от__16.08.2016 г.____ № ___390______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</si>
</sst>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9.5"/>
      <name val="Arial"/>
      <family val="2"/>
    </font>
    <font>
      <b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167" fontId="7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167" fontId="8" fillId="35" borderId="10" xfId="0" applyNumberFormat="1" applyFont="1" applyFill="1" applyBorder="1" applyAlignment="1">
      <alignment horizontal="righ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wrapText="1"/>
    </xf>
    <xf numFmtId="0" fontId="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49" fontId="8" fillId="35" borderId="10" xfId="53" applyNumberFormat="1" applyFont="1" applyFill="1" applyBorder="1" applyAlignment="1">
      <alignment horizontal="left" vertical="center" wrapText="1"/>
      <protection/>
    </xf>
    <xf numFmtId="0" fontId="10" fillId="35" borderId="11" xfId="0" applyFont="1" applyFill="1" applyBorder="1" applyAlignment="1">
      <alignment horizontal="center" vertical="center" wrapText="1"/>
    </xf>
    <xf numFmtId="167" fontId="8" fillId="35" borderId="10" xfId="0" applyNumberFormat="1" applyFont="1" applyFill="1" applyBorder="1" applyAlignment="1">
      <alignment horizontal="righ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67" fontId="9" fillId="35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67" fontId="7" fillId="35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right" wrapText="1"/>
    </xf>
    <xf numFmtId="0" fontId="1" fillId="36" borderId="16" xfId="0" applyFont="1" applyFill="1" applyBorder="1" applyAlignment="1">
      <alignment horizontal="center" wrapText="1"/>
    </xf>
    <xf numFmtId="49" fontId="11" fillId="37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"/>
  <sheetViews>
    <sheetView tabSelected="1" view="pageBreakPreview" zoomScaleNormal="75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49.75390625" style="7" customWidth="1"/>
    <col min="2" max="2" width="5.875" style="8" customWidth="1"/>
    <col min="3" max="3" width="4.875" style="7" customWidth="1"/>
    <col min="4" max="4" width="4.75390625" style="7" customWidth="1"/>
    <col min="5" max="5" width="9.25390625" style="7" hidden="1" customWidth="1"/>
    <col min="6" max="6" width="8.125" style="7" customWidth="1"/>
    <col min="7" max="7" width="8.375" style="7" customWidth="1"/>
    <col min="8" max="8" width="5.25390625" style="7" customWidth="1"/>
    <col min="9" max="12" width="14.75390625" style="1" customWidth="1"/>
    <col min="13" max="16384" width="9.125" style="1" customWidth="1"/>
  </cols>
  <sheetData>
    <row r="1" spans="5:14" ht="15" customHeight="1">
      <c r="E1" s="7" t="s">
        <v>365</v>
      </c>
      <c r="H1" s="72" t="s">
        <v>365</v>
      </c>
      <c r="I1" s="72"/>
      <c r="J1" s="72"/>
      <c r="K1" s="72"/>
      <c r="L1" s="72"/>
      <c r="M1" s="7"/>
      <c r="N1" s="7"/>
    </row>
    <row r="2" spans="5:14" ht="15" customHeight="1">
      <c r="E2" s="7" t="s">
        <v>366</v>
      </c>
      <c r="H2" s="72" t="s">
        <v>366</v>
      </c>
      <c r="I2" s="72"/>
      <c r="J2" s="72"/>
      <c r="K2" s="72"/>
      <c r="L2" s="72"/>
      <c r="M2" s="7"/>
      <c r="N2" s="7"/>
    </row>
    <row r="3" spans="5:14" ht="16.5" customHeight="1">
      <c r="E3" s="7" t="s">
        <v>367</v>
      </c>
      <c r="H3" s="72" t="s">
        <v>371</v>
      </c>
      <c r="I3" s="72"/>
      <c r="J3" s="72"/>
      <c r="K3" s="72"/>
      <c r="L3" s="72"/>
      <c r="M3" s="7"/>
      <c r="N3" s="7"/>
    </row>
    <row r="4" spans="5:11" ht="15" customHeight="1">
      <c r="E4" s="8"/>
      <c r="F4" s="8"/>
      <c r="G4" s="8"/>
      <c r="H4" s="8"/>
      <c r="I4" s="8"/>
      <c r="J4" s="8"/>
      <c r="K4" s="8"/>
    </row>
    <row r="5" spans="1:12" s="65" customFormat="1" ht="18.75">
      <c r="A5" s="73" t="s">
        <v>368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66" customFormat="1" ht="18.75">
      <c r="A6" s="73" t="s">
        <v>370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1" s="2" customFormat="1" ht="13.5" customHeight="1">
      <c r="A7" s="64"/>
      <c r="B7" s="64"/>
      <c r="C7" s="64"/>
      <c r="D7" s="64"/>
      <c r="E7" s="64"/>
      <c r="F7" s="64"/>
      <c r="G7" s="64"/>
      <c r="H7" s="64"/>
      <c r="I7" s="67"/>
      <c r="J7" s="67"/>
      <c r="K7" s="67"/>
    </row>
    <row r="8" spans="8:12" ht="15">
      <c r="H8" s="74"/>
      <c r="I8" s="74"/>
      <c r="K8" s="75" t="s">
        <v>369</v>
      </c>
      <c r="L8" s="75"/>
    </row>
    <row r="9" spans="1:12" ht="12.75">
      <c r="A9" s="71" t="s">
        <v>0</v>
      </c>
      <c r="B9" s="71" t="s">
        <v>29</v>
      </c>
      <c r="C9" s="71" t="s">
        <v>9</v>
      </c>
      <c r="D9" s="71" t="s">
        <v>10</v>
      </c>
      <c r="E9" s="76" t="s">
        <v>214</v>
      </c>
      <c r="F9" s="69" t="s">
        <v>213</v>
      </c>
      <c r="G9" s="70"/>
      <c r="H9" s="71" t="s">
        <v>11</v>
      </c>
      <c r="I9" s="68" t="s">
        <v>42</v>
      </c>
      <c r="J9" s="68" t="s">
        <v>358</v>
      </c>
      <c r="K9" s="68" t="s">
        <v>359</v>
      </c>
      <c r="L9" s="68" t="s">
        <v>360</v>
      </c>
    </row>
    <row r="10" spans="1:12" s="2" customFormat="1" ht="38.25">
      <c r="A10" s="71"/>
      <c r="B10" s="71"/>
      <c r="C10" s="71"/>
      <c r="D10" s="71"/>
      <c r="E10" s="76"/>
      <c r="F10" s="46" t="s">
        <v>339</v>
      </c>
      <c r="G10" s="46" t="s">
        <v>340</v>
      </c>
      <c r="H10" s="71"/>
      <c r="I10" s="68"/>
      <c r="J10" s="68"/>
      <c r="K10" s="68"/>
      <c r="L10" s="68"/>
    </row>
    <row r="11" spans="1:12" s="5" customFormat="1" ht="36">
      <c r="A11" s="13" t="s">
        <v>55</v>
      </c>
      <c r="B11" s="14" t="s">
        <v>33</v>
      </c>
      <c r="C11" s="14"/>
      <c r="D11" s="14"/>
      <c r="E11" s="14"/>
      <c r="F11" s="14"/>
      <c r="G11" s="14"/>
      <c r="H11" s="14"/>
      <c r="I11" s="4">
        <f>I12</f>
        <v>576.4</v>
      </c>
      <c r="J11" s="4">
        <f aca="true" t="shared" si="0" ref="J11:K15">J12</f>
        <v>213.2</v>
      </c>
      <c r="K11" s="4">
        <f t="shared" si="0"/>
        <v>363.2</v>
      </c>
      <c r="L11" s="4">
        <f>J11/I11*100</f>
        <v>36.9882026370576</v>
      </c>
    </row>
    <row r="12" spans="1:12" s="5" customFormat="1" ht="12">
      <c r="A12" s="15" t="s">
        <v>13</v>
      </c>
      <c r="B12" s="16" t="s">
        <v>33</v>
      </c>
      <c r="C12" s="16" t="s">
        <v>1</v>
      </c>
      <c r="D12" s="16"/>
      <c r="E12" s="16"/>
      <c r="F12" s="16"/>
      <c r="G12" s="16"/>
      <c r="H12" s="16"/>
      <c r="I12" s="10">
        <f>I13</f>
        <v>576.4</v>
      </c>
      <c r="J12" s="10">
        <f t="shared" si="0"/>
        <v>213.2</v>
      </c>
      <c r="K12" s="10">
        <f t="shared" si="0"/>
        <v>363.2</v>
      </c>
      <c r="L12" s="10">
        <f aca="true" t="shared" si="1" ref="L12:L75">J12/I12*100</f>
        <v>36.9882026370576</v>
      </c>
    </row>
    <row r="13" spans="1:12" s="5" customFormat="1" ht="36">
      <c r="A13" s="15" t="s">
        <v>38</v>
      </c>
      <c r="B13" s="16" t="s">
        <v>33</v>
      </c>
      <c r="C13" s="16" t="s">
        <v>1</v>
      </c>
      <c r="D13" s="16" t="s">
        <v>5</v>
      </c>
      <c r="E13" s="16"/>
      <c r="F13" s="16"/>
      <c r="G13" s="16"/>
      <c r="H13" s="16"/>
      <c r="I13" s="10">
        <f>I14</f>
        <v>576.4</v>
      </c>
      <c r="J13" s="10">
        <f t="shared" si="0"/>
        <v>213.2</v>
      </c>
      <c r="K13" s="10">
        <f t="shared" si="0"/>
        <v>363.2</v>
      </c>
      <c r="L13" s="10">
        <f t="shared" si="1"/>
        <v>36.9882026370576</v>
      </c>
    </row>
    <row r="14" spans="1:12" s="5" customFormat="1" ht="24">
      <c r="A14" s="17" t="s">
        <v>174</v>
      </c>
      <c r="B14" s="16" t="s">
        <v>33</v>
      </c>
      <c r="C14" s="16" t="s">
        <v>1</v>
      </c>
      <c r="D14" s="16" t="s">
        <v>5</v>
      </c>
      <c r="E14" s="16" t="s">
        <v>97</v>
      </c>
      <c r="F14" s="19">
        <v>71000</v>
      </c>
      <c r="G14" s="47" t="s">
        <v>216</v>
      </c>
      <c r="H14" s="16"/>
      <c r="I14" s="10">
        <f>I15</f>
        <v>576.4</v>
      </c>
      <c r="J14" s="10">
        <f t="shared" si="0"/>
        <v>213.2</v>
      </c>
      <c r="K14" s="10">
        <f t="shared" si="0"/>
        <v>363.2</v>
      </c>
      <c r="L14" s="10">
        <f t="shared" si="1"/>
        <v>36.9882026370576</v>
      </c>
    </row>
    <row r="15" spans="1:12" s="5" customFormat="1" ht="24">
      <c r="A15" s="17" t="s">
        <v>238</v>
      </c>
      <c r="B15" s="16" t="s">
        <v>33</v>
      </c>
      <c r="C15" s="16" t="s">
        <v>1</v>
      </c>
      <c r="D15" s="16" t="s">
        <v>5</v>
      </c>
      <c r="E15" s="16" t="s">
        <v>98</v>
      </c>
      <c r="F15" s="23">
        <v>71001</v>
      </c>
      <c r="G15" s="48" t="s">
        <v>216</v>
      </c>
      <c r="H15" s="16"/>
      <c r="I15" s="10">
        <f>I16</f>
        <v>576.4</v>
      </c>
      <c r="J15" s="10">
        <f t="shared" si="0"/>
        <v>213.2</v>
      </c>
      <c r="K15" s="10">
        <f t="shared" si="0"/>
        <v>363.2</v>
      </c>
      <c r="L15" s="10">
        <f t="shared" si="1"/>
        <v>36.9882026370576</v>
      </c>
    </row>
    <row r="16" spans="1:12" s="5" customFormat="1" ht="24">
      <c r="A16" s="17" t="s">
        <v>217</v>
      </c>
      <c r="B16" s="16" t="s">
        <v>33</v>
      </c>
      <c r="C16" s="16" t="s">
        <v>1</v>
      </c>
      <c r="D16" s="16" t="s">
        <v>5</v>
      </c>
      <c r="E16" s="16" t="s">
        <v>99</v>
      </c>
      <c r="F16" s="23">
        <v>71001</v>
      </c>
      <c r="G16" s="48" t="s">
        <v>215</v>
      </c>
      <c r="H16" s="16"/>
      <c r="I16" s="10">
        <f>I17+I19</f>
        <v>576.4</v>
      </c>
      <c r="J16" s="10">
        <f>J17+J19</f>
        <v>213.2</v>
      </c>
      <c r="K16" s="10">
        <f>K17+K19</f>
        <v>363.2</v>
      </c>
      <c r="L16" s="10">
        <f t="shared" si="1"/>
        <v>36.9882026370576</v>
      </c>
    </row>
    <row r="17" spans="1:12" s="5" customFormat="1" ht="60">
      <c r="A17" s="15" t="s">
        <v>60</v>
      </c>
      <c r="B17" s="16" t="s">
        <v>33</v>
      </c>
      <c r="C17" s="16" t="s">
        <v>1</v>
      </c>
      <c r="D17" s="16" t="s">
        <v>5</v>
      </c>
      <c r="E17" s="16" t="s">
        <v>99</v>
      </c>
      <c r="F17" s="23">
        <v>71001</v>
      </c>
      <c r="G17" s="48" t="s">
        <v>215</v>
      </c>
      <c r="H17" s="16" t="s">
        <v>59</v>
      </c>
      <c r="I17" s="10">
        <f>I18</f>
        <v>573.9</v>
      </c>
      <c r="J17" s="10">
        <f>J18</f>
        <v>212.2</v>
      </c>
      <c r="K17" s="10">
        <f>K18</f>
        <v>361.7</v>
      </c>
      <c r="L17" s="10">
        <f t="shared" si="1"/>
        <v>36.97508276703259</v>
      </c>
    </row>
    <row r="18" spans="1:12" s="35" customFormat="1" ht="24">
      <c r="A18" s="33" t="s">
        <v>62</v>
      </c>
      <c r="B18" s="34" t="s">
        <v>33</v>
      </c>
      <c r="C18" s="34" t="s">
        <v>1</v>
      </c>
      <c r="D18" s="34" t="s">
        <v>5</v>
      </c>
      <c r="E18" s="34" t="s">
        <v>99</v>
      </c>
      <c r="F18" s="39">
        <v>71001</v>
      </c>
      <c r="G18" s="49" t="s">
        <v>215</v>
      </c>
      <c r="H18" s="34" t="s">
        <v>61</v>
      </c>
      <c r="I18" s="32">
        <v>573.9</v>
      </c>
      <c r="J18" s="32">
        <v>212.2</v>
      </c>
      <c r="K18" s="32">
        <f>I18-J18</f>
        <v>361.7</v>
      </c>
      <c r="L18" s="32">
        <f t="shared" si="1"/>
        <v>36.97508276703259</v>
      </c>
    </row>
    <row r="19" spans="1:12" s="5" customFormat="1" ht="24">
      <c r="A19" s="15" t="s">
        <v>64</v>
      </c>
      <c r="B19" s="16" t="s">
        <v>33</v>
      </c>
      <c r="C19" s="16" t="s">
        <v>1</v>
      </c>
      <c r="D19" s="16" t="s">
        <v>5</v>
      </c>
      <c r="E19" s="16" t="s">
        <v>99</v>
      </c>
      <c r="F19" s="23">
        <v>71001</v>
      </c>
      <c r="G19" s="48" t="s">
        <v>215</v>
      </c>
      <c r="H19" s="16" t="s">
        <v>63</v>
      </c>
      <c r="I19" s="10">
        <f>I20</f>
        <v>2.5</v>
      </c>
      <c r="J19" s="10">
        <f>J20</f>
        <v>1</v>
      </c>
      <c r="K19" s="10">
        <f>K20</f>
        <v>1.5</v>
      </c>
      <c r="L19" s="10">
        <f t="shared" si="1"/>
        <v>40</v>
      </c>
    </row>
    <row r="20" spans="1:12" s="35" customFormat="1" ht="24">
      <c r="A20" s="33" t="s">
        <v>65</v>
      </c>
      <c r="B20" s="34" t="s">
        <v>33</v>
      </c>
      <c r="C20" s="34" t="s">
        <v>1</v>
      </c>
      <c r="D20" s="34" t="s">
        <v>5</v>
      </c>
      <c r="E20" s="16" t="s">
        <v>99</v>
      </c>
      <c r="F20" s="39">
        <v>71001</v>
      </c>
      <c r="G20" s="49" t="s">
        <v>215</v>
      </c>
      <c r="H20" s="34" t="s">
        <v>17</v>
      </c>
      <c r="I20" s="32">
        <f>1.5+1</f>
        <v>2.5</v>
      </c>
      <c r="J20" s="32">
        <v>1</v>
      </c>
      <c r="K20" s="32">
        <f>I20-J20</f>
        <v>1.5</v>
      </c>
      <c r="L20" s="32">
        <f t="shared" si="1"/>
        <v>40</v>
      </c>
    </row>
    <row r="21" spans="1:12" s="3" customFormat="1" ht="36">
      <c r="A21" s="9" t="s">
        <v>328</v>
      </c>
      <c r="B21" s="18" t="s">
        <v>34</v>
      </c>
      <c r="C21" s="18"/>
      <c r="D21" s="18"/>
      <c r="E21" s="18"/>
      <c r="F21" s="18"/>
      <c r="G21" s="18"/>
      <c r="H21" s="18"/>
      <c r="I21" s="4">
        <f>I22+I126+I135+I162+I199+I230+I237+I274+I285</f>
        <v>63712</v>
      </c>
      <c r="J21" s="4">
        <f>J22+J126+J135+J162+J199+J230+J237+J274+J285</f>
        <v>17611.2</v>
      </c>
      <c r="K21" s="4">
        <f>K22+K126+K135+K162+K199+K230+K237+K274+K285</f>
        <v>46100.8</v>
      </c>
      <c r="L21" s="4">
        <f t="shared" si="1"/>
        <v>27.64188849824209</v>
      </c>
    </row>
    <row r="22" spans="1:12" s="3" customFormat="1" ht="12">
      <c r="A22" s="15" t="s">
        <v>13</v>
      </c>
      <c r="B22" s="6" t="s">
        <v>34</v>
      </c>
      <c r="C22" s="6" t="s">
        <v>1</v>
      </c>
      <c r="D22" s="6"/>
      <c r="E22" s="18"/>
      <c r="F22" s="18"/>
      <c r="G22" s="18"/>
      <c r="H22" s="18"/>
      <c r="I22" s="10">
        <f>I23+I74+I84</f>
        <v>18451</v>
      </c>
      <c r="J22" s="10">
        <f>J23+J74+J84</f>
        <v>6919.7</v>
      </c>
      <c r="K22" s="10">
        <f>K23+K74+K84</f>
        <v>11531.3</v>
      </c>
      <c r="L22" s="10">
        <f t="shared" si="1"/>
        <v>37.50311636225679</v>
      </c>
    </row>
    <row r="23" spans="1:12" s="3" customFormat="1" ht="48">
      <c r="A23" s="15" t="s">
        <v>45</v>
      </c>
      <c r="B23" s="6" t="s">
        <v>34</v>
      </c>
      <c r="C23" s="6" t="s">
        <v>1</v>
      </c>
      <c r="D23" s="6" t="s">
        <v>8</v>
      </c>
      <c r="E23" s="11"/>
      <c r="F23" s="11"/>
      <c r="G23" s="11"/>
      <c r="H23" s="11"/>
      <c r="I23" s="10">
        <f>I24+I44</f>
        <v>8970.300000000001</v>
      </c>
      <c r="J23" s="10">
        <f>J24+J44</f>
        <v>3419.4</v>
      </c>
      <c r="K23" s="10">
        <f>K24+K44</f>
        <v>5550.9</v>
      </c>
      <c r="L23" s="10">
        <f t="shared" si="1"/>
        <v>38.11912645062038</v>
      </c>
    </row>
    <row r="24" spans="1:12" s="3" customFormat="1" ht="24">
      <c r="A24" s="17" t="s">
        <v>174</v>
      </c>
      <c r="B24" s="6" t="s">
        <v>34</v>
      </c>
      <c r="C24" s="6" t="s">
        <v>1</v>
      </c>
      <c r="D24" s="6" t="s">
        <v>8</v>
      </c>
      <c r="E24" s="11" t="s">
        <v>97</v>
      </c>
      <c r="F24" s="19">
        <v>71000</v>
      </c>
      <c r="G24" s="47" t="s">
        <v>216</v>
      </c>
      <c r="H24" s="11"/>
      <c r="I24" s="10">
        <f>I25</f>
        <v>7982.400000000001</v>
      </c>
      <c r="J24" s="10">
        <f>J25</f>
        <v>3064.6</v>
      </c>
      <c r="K24" s="10">
        <f>K25</f>
        <v>4917.8</v>
      </c>
      <c r="L24" s="10">
        <f t="shared" si="1"/>
        <v>38.39196231709761</v>
      </c>
    </row>
    <row r="25" spans="1:12" s="3" customFormat="1" ht="24">
      <c r="A25" s="17" t="s">
        <v>238</v>
      </c>
      <c r="B25" s="6" t="s">
        <v>34</v>
      </c>
      <c r="C25" s="6" t="s">
        <v>1</v>
      </c>
      <c r="D25" s="6" t="s">
        <v>8</v>
      </c>
      <c r="E25" s="11" t="s">
        <v>98</v>
      </c>
      <c r="F25" s="23">
        <v>71001</v>
      </c>
      <c r="G25" s="48" t="s">
        <v>216</v>
      </c>
      <c r="H25" s="11"/>
      <c r="I25" s="10">
        <f>I29+I36+I26</f>
        <v>7982.400000000001</v>
      </c>
      <c r="J25" s="10">
        <f>J29+J36+J26</f>
        <v>3064.6</v>
      </c>
      <c r="K25" s="10">
        <f>K29+K36+K26</f>
        <v>4917.8</v>
      </c>
      <c r="L25" s="10">
        <f t="shared" si="1"/>
        <v>38.39196231709761</v>
      </c>
    </row>
    <row r="26" spans="1:12" s="3" customFormat="1" ht="24">
      <c r="A26" s="15" t="s">
        <v>219</v>
      </c>
      <c r="B26" s="6" t="s">
        <v>34</v>
      </c>
      <c r="C26" s="6" t="s">
        <v>1</v>
      </c>
      <c r="D26" s="6" t="s">
        <v>8</v>
      </c>
      <c r="E26" s="11" t="s">
        <v>204</v>
      </c>
      <c r="F26" s="23">
        <v>71001</v>
      </c>
      <c r="G26" s="48" t="s">
        <v>218</v>
      </c>
      <c r="H26" s="11"/>
      <c r="I26" s="10">
        <f aca="true" t="shared" si="2" ref="I26:K27">I27</f>
        <v>1916.8</v>
      </c>
      <c r="J26" s="10">
        <f t="shared" si="2"/>
        <v>579.5</v>
      </c>
      <c r="K26" s="10">
        <f t="shared" si="2"/>
        <v>1337.3</v>
      </c>
      <c r="L26" s="10">
        <f t="shared" si="1"/>
        <v>30.232679465776297</v>
      </c>
    </row>
    <row r="27" spans="1:12" s="3" customFormat="1" ht="60">
      <c r="A27" s="15" t="s">
        <v>60</v>
      </c>
      <c r="B27" s="6" t="s">
        <v>34</v>
      </c>
      <c r="C27" s="6" t="s">
        <v>1</v>
      </c>
      <c r="D27" s="6" t="s">
        <v>8</v>
      </c>
      <c r="E27" s="11" t="s">
        <v>204</v>
      </c>
      <c r="F27" s="23">
        <v>71001</v>
      </c>
      <c r="G27" s="48" t="s">
        <v>218</v>
      </c>
      <c r="H27" s="11" t="s">
        <v>59</v>
      </c>
      <c r="I27" s="10">
        <f t="shared" si="2"/>
        <v>1916.8</v>
      </c>
      <c r="J27" s="10">
        <f t="shared" si="2"/>
        <v>579.5</v>
      </c>
      <c r="K27" s="10">
        <f t="shared" si="2"/>
        <v>1337.3</v>
      </c>
      <c r="L27" s="10">
        <f t="shared" si="1"/>
        <v>30.232679465776297</v>
      </c>
    </row>
    <row r="28" spans="1:12" s="38" customFormat="1" ht="24">
      <c r="A28" s="33" t="s">
        <v>62</v>
      </c>
      <c r="B28" s="36" t="s">
        <v>34</v>
      </c>
      <c r="C28" s="36" t="s">
        <v>1</v>
      </c>
      <c r="D28" s="36" t="s">
        <v>8</v>
      </c>
      <c r="E28" s="11" t="s">
        <v>204</v>
      </c>
      <c r="F28" s="39">
        <v>71001</v>
      </c>
      <c r="G28" s="49" t="s">
        <v>218</v>
      </c>
      <c r="H28" s="37" t="s">
        <v>61</v>
      </c>
      <c r="I28" s="32">
        <v>1916.8</v>
      </c>
      <c r="J28" s="32">
        <v>579.5</v>
      </c>
      <c r="K28" s="32">
        <f>I28-J28</f>
        <v>1337.3</v>
      </c>
      <c r="L28" s="32">
        <f t="shared" si="1"/>
        <v>30.232679465776297</v>
      </c>
    </row>
    <row r="29" spans="1:12" s="3" customFormat="1" ht="24">
      <c r="A29" s="17" t="s">
        <v>217</v>
      </c>
      <c r="B29" s="6" t="s">
        <v>34</v>
      </c>
      <c r="C29" s="6" t="s">
        <v>1</v>
      </c>
      <c r="D29" s="6" t="s">
        <v>8</v>
      </c>
      <c r="E29" s="11" t="s">
        <v>99</v>
      </c>
      <c r="F29" s="50">
        <v>71001</v>
      </c>
      <c r="G29" s="51" t="s">
        <v>215</v>
      </c>
      <c r="H29" s="11"/>
      <c r="I29" s="10">
        <f>I30+I32+I34</f>
        <v>5870.400000000001</v>
      </c>
      <c r="J29" s="10">
        <f>J30+J32+J34</f>
        <v>2417</v>
      </c>
      <c r="K29" s="10">
        <f>K30+K32+K34</f>
        <v>3453.4</v>
      </c>
      <c r="L29" s="10">
        <f t="shared" si="1"/>
        <v>41.17266285091305</v>
      </c>
    </row>
    <row r="30" spans="1:12" s="3" customFormat="1" ht="60">
      <c r="A30" s="15" t="s">
        <v>60</v>
      </c>
      <c r="B30" s="6" t="s">
        <v>34</v>
      </c>
      <c r="C30" s="6" t="s">
        <v>1</v>
      </c>
      <c r="D30" s="6" t="s">
        <v>8</v>
      </c>
      <c r="E30" s="11" t="s">
        <v>99</v>
      </c>
      <c r="F30" s="23">
        <v>71001</v>
      </c>
      <c r="G30" s="48" t="s">
        <v>215</v>
      </c>
      <c r="H30" s="11" t="s">
        <v>59</v>
      </c>
      <c r="I30" s="10">
        <f>I31</f>
        <v>5371.8</v>
      </c>
      <c r="J30" s="10">
        <f>J31</f>
        <v>2209</v>
      </c>
      <c r="K30" s="10">
        <f>K31</f>
        <v>3162.8</v>
      </c>
      <c r="L30" s="10">
        <f t="shared" si="1"/>
        <v>41.122156446628686</v>
      </c>
    </row>
    <row r="31" spans="1:12" s="38" customFormat="1" ht="24">
      <c r="A31" s="33" t="s">
        <v>62</v>
      </c>
      <c r="B31" s="36" t="s">
        <v>34</v>
      </c>
      <c r="C31" s="36" t="s">
        <v>1</v>
      </c>
      <c r="D31" s="36" t="s">
        <v>8</v>
      </c>
      <c r="E31" s="11" t="s">
        <v>99</v>
      </c>
      <c r="F31" s="39">
        <v>71001</v>
      </c>
      <c r="G31" s="49" t="s">
        <v>215</v>
      </c>
      <c r="H31" s="37" t="s">
        <v>61</v>
      </c>
      <c r="I31" s="32">
        <f>5587.7-215.9</f>
        <v>5371.8</v>
      </c>
      <c r="J31" s="32">
        <v>2209</v>
      </c>
      <c r="K31" s="32">
        <f>I31-J31</f>
        <v>3162.8</v>
      </c>
      <c r="L31" s="32">
        <f t="shared" si="1"/>
        <v>41.122156446628686</v>
      </c>
    </row>
    <row r="32" spans="1:12" s="3" customFormat="1" ht="24">
      <c r="A32" s="15" t="s">
        <v>64</v>
      </c>
      <c r="B32" s="6" t="s">
        <v>34</v>
      </c>
      <c r="C32" s="6" t="s">
        <v>1</v>
      </c>
      <c r="D32" s="6" t="s">
        <v>8</v>
      </c>
      <c r="E32" s="11" t="s">
        <v>99</v>
      </c>
      <c r="F32" s="23">
        <v>71001</v>
      </c>
      <c r="G32" s="48" t="s">
        <v>215</v>
      </c>
      <c r="H32" s="11" t="s">
        <v>63</v>
      </c>
      <c r="I32" s="10">
        <f>I33</f>
        <v>459.09999999999997</v>
      </c>
      <c r="J32" s="10">
        <f>J33</f>
        <v>171.4</v>
      </c>
      <c r="K32" s="10">
        <f>K33</f>
        <v>287.69999999999993</v>
      </c>
      <c r="L32" s="10">
        <f t="shared" si="1"/>
        <v>37.33391417991723</v>
      </c>
    </row>
    <row r="33" spans="1:12" s="38" customFormat="1" ht="24">
      <c r="A33" s="33" t="s">
        <v>65</v>
      </c>
      <c r="B33" s="36" t="s">
        <v>34</v>
      </c>
      <c r="C33" s="36" t="s">
        <v>1</v>
      </c>
      <c r="D33" s="36" t="s">
        <v>8</v>
      </c>
      <c r="E33" s="11" t="s">
        <v>99</v>
      </c>
      <c r="F33" s="39">
        <v>71001</v>
      </c>
      <c r="G33" s="49" t="s">
        <v>215</v>
      </c>
      <c r="H33" s="37" t="s">
        <v>17</v>
      </c>
      <c r="I33" s="32">
        <f>440.7+1.9+16.5</f>
        <v>459.09999999999997</v>
      </c>
      <c r="J33" s="32">
        <v>171.4</v>
      </c>
      <c r="K33" s="32">
        <f>I33-J33</f>
        <v>287.69999999999993</v>
      </c>
      <c r="L33" s="32">
        <f t="shared" si="1"/>
        <v>37.33391417991723</v>
      </c>
    </row>
    <row r="34" spans="1:12" s="3" customFormat="1" ht="12.75">
      <c r="A34" s="15" t="s">
        <v>68</v>
      </c>
      <c r="B34" s="6" t="s">
        <v>34</v>
      </c>
      <c r="C34" s="6" t="s">
        <v>1</v>
      </c>
      <c r="D34" s="6" t="s">
        <v>8</v>
      </c>
      <c r="E34" s="11" t="s">
        <v>99</v>
      </c>
      <c r="F34" s="23">
        <v>71001</v>
      </c>
      <c r="G34" s="48" t="s">
        <v>215</v>
      </c>
      <c r="H34" s="11" t="s">
        <v>66</v>
      </c>
      <c r="I34" s="10">
        <f>I35</f>
        <v>39.5</v>
      </c>
      <c r="J34" s="10">
        <f>J35</f>
        <v>36.6</v>
      </c>
      <c r="K34" s="10">
        <f>K35</f>
        <v>2.8999999999999986</v>
      </c>
      <c r="L34" s="10">
        <f t="shared" si="1"/>
        <v>92.65822784810128</v>
      </c>
    </row>
    <row r="35" spans="1:12" s="38" customFormat="1" ht="12.75">
      <c r="A35" s="33" t="s">
        <v>178</v>
      </c>
      <c r="B35" s="36" t="s">
        <v>34</v>
      </c>
      <c r="C35" s="36" t="s">
        <v>1</v>
      </c>
      <c r="D35" s="36" t="s">
        <v>8</v>
      </c>
      <c r="E35" s="11" t="s">
        <v>99</v>
      </c>
      <c r="F35" s="39">
        <v>71001</v>
      </c>
      <c r="G35" s="49" t="s">
        <v>215</v>
      </c>
      <c r="H35" s="37" t="s">
        <v>67</v>
      </c>
      <c r="I35" s="32">
        <f>43.8-4.3</f>
        <v>39.5</v>
      </c>
      <c r="J35" s="32">
        <v>36.6</v>
      </c>
      <c r="K35" s="32">
        <f>I35-J35</f>
        <v>2.8999999999999986</v>
      </c>
      <c r="L35" s="32">
        <f t="shared" si="1"/>
        <v>92.65822784810128</v>
      </c>
    </row>
    <row r="36" spans="1:12" s="3" customFormat="1" ht="24">
      <c r="A36" s="15" t="s">
        <v>220</v>
      </c>
      <c r="B36" s="6" t="s">
        <v>34</v>
      </c>
      <c r="C36" s="6" t="s">
        <v>1</v>
      </c>
      <c r="D36" s="6" t="s">
        <v>8</v>
      </c>
      <c r="E36" s="11" t="s">
        <v>100</v>
      </c>
      <c r="F36" s="23">
        <v>71003</v>
      </c>
      <c r="G36" s="47" t="s">
        <v>216</v>
      </c>
      <c r="H36" s="11"/>
      <c r="I36" s="10">
        <f>I37</f>
        <v>195.20000000000002</v>
      </c>
      <c r="J36" s="10">
        <f>J37</f>
        <v>68.1</v>
      </c>
      <c r="K36" s="10">
        <f>K37</f>
        <v>127.10000000000001</v>
      </c>
      <c r="L36" s="10">
        <f t="shared" si="1"/>
        <v>34.88729508196721</v>
      </c>
    </row>
    <row r="37" spans="1:12" s="3" customFormat="1" ht="60">
      <c r="A37" s="24" t="s">
        <v>361</v>
      </c>
      <c r="B37" s="6" t="s">
        <v>34</v>
      </c>
      <c r="C37" s="6" t="s">
        <v>1</v>
      </c>
      <c r="D37" s="6" t="s">
        <v>8</v>
      </c>
      <c r="E37" s="11" t="s">
        <v>100</v>
      </c>
      <c r="F37" s="23">
        <v>71003</v>
      </c>
      <c r="G37" s="23">
        <v>76500</v>
      </c>
      <c r="H37" s="11"/>
      <c r="I37" s="10">
        <f>I38+I40+I42</f>
        <v>195.20000000000002</v>
      </c>
      <c r="J37" s="10">
        <f>J38+J40+J42</f>
        <v>68.1</v>
      </c>
      <c r="K37" s="10">
        <f>K38+K40+K42</f>
        <v>127.10000000000001</v>
      </c>
      <c r="L37" s="10">
        <f t="shared" si="1"/>
        <v>34.88729508196721</v>
      </c>
    </row>
    <row r="38" spans="1:12" s="3" customFormat="1" ht="60">
      <c r="A38" s="15" t="s">
        <v>60</v>
      </c>
      <c r="B38" s="6" t="s">
        <v>34</v>
      </c>
      <c r="C38" s="6" t="s">
        <v>1</v>
      </c>
      <c r="D38" s="6" t="s">
        <v>8</v>
      </c>
      <c r="E38" s="11" t="s">
        <v>100</v>
      </c>
      <c r="F38" s="23">
        <v>71003</v>
      </c>
      <c r="G38" s="23">
        <v>76500</v>
      </c>
      <c r="H38" s="11" t="s">
        <v>59</v>
      </c>
      <c r="I38" s="10">
        <f>I39</f>
        <v>190.5</v>
      </c>
      <c r="J38" s="10">
        <f>J39</f>
        <v>67.8</v>
      </c>
      <c r="K38" s="10">
        <f>K39</f>
        <v>122.7</v>
      </c>
      <c r="L38" s="10">
        <f t="shared" si="1"/>
        <v>35.590551181102356</v>
      </c>
    </row>
    <row r="39" spans="1:12" s="38" customFormat="1" ht="24">
      <c r="A39" s="33" t="s">
        <v>62</v>
      </c>
      <c r="B39" s="36" t="s">
        <v>34</v>
      </c>
      <c r="C39" s="36" t="s">
        <v>1</v>
      </c>
      <c r="D39" s="36" t="s">
        <v>8</v>
      </c>
      <c r="E39" s="11" t="s">
        <v>100</v>
      </c>
      <c r="F39" s="39">
        <v>71003</v>
      </c>
      <c r="G39" s="39">
        <v>76500</v>
      </c>
      <c r="H39" s="37" t="s">
        <v>61</v>
      </c>
      <c r="I39" s="32">
        <v>190.5</v>
      </c>
      <c r="J39" s="32">
        <v>67.8</v>
      </c>
      <c r="K39" s="32">
        <f>I39-J39</f>
        <v>122.7</v>
      </c>
      <c r="L39" s="32">
        <f t="shared" si="1"/>
        <v>35.590551181102356</v>
      </c>
    </row>
    <row r="40" spans="1:12" s="3" customFormat="1" ht="24">
      <c r="A40" s="15" t="s">
        <v>64</v>
      </c>
      <c r="B40" s="6" t="s">
        <v>34</v>
      </c>
      <c r="C40" s="6" t="s">
        <v>1</v>
      </c>
      <c r="D40" s="6" t="s">
        <v>8</v>
      </c>
      <c r="E40" s="11" t="s">
        <v>100</v>
      </c>
      <c r="F40" s="23">
        <v>71003</v>
      </c>
      <c r="G40" s="23">
        <v>76500</v>
      </c>
      <c r="H40" s="11" t="s">
        <v>63</v>
      </c>
      <c r="I40" s="10">
        <f>I41</f>
        <v>3.9000000000000004</v>
      </c>
      <c r="J40" s="10">
        <f>J41</f>
        <v>0</v>
      </c>
      <c r="K40" s="10">
        <f>K41</f>
        <v>3.9000000000000004</v>
      </c>
      <c r="L40" s="10">
        <f t="shared" si="1"/>
        <v>0</v>
      </c>
    </row>
    <row r="41" spans="1:12" s="38" customFormat="1" ht="24">
      <c r="A41" s="33" t="s">
        <v>65</v>
      </c>
      <c r="B41" s="36" t="s">
        <v>34</v>
      </c>
      <c r="C41" s="36" t="s">
        <v>1</v>
      </c>
      <c r="D41" s="36" t="s">
        <v>8</v>
      </c>
      <c r="E41" s="11" t="s">
        <v>100</v>
      </c>
      <c r="F41" s="39">
        <v>71003</v>
      </c>
      <c r="G41" s="39">
        <v>76500</v>
      </c>
      <c r="H41" s="37" t="s">
        <v>17</v>
      </c>
      <c r="I41" s="32">
        <f>13.6-9.7</f>
        <v>3.9000000000000004</v>
      </c>
      <c r="J41" s="32">
        <v>0</v>
      </c>
      <c r="K41" s="32">
        <f>I41-J41</f>
        <v>3.9000000000000004</v>
      </c>
      <c r="L41" s="32">
        <f t="shared" si="1"/>
        <v>0</v>
      </c>
    </row>
    <row r="42" spans="1:12" s="3" customFormat="1" ht="12.75">
      <c r="A42" s="15" t="s">
        <v>68</v>
      </c>
      <c r="B42" s="11" t="s">
        <v>34</v>
      </c>
      <c r="C42" s="11" t="s">
        <v>1</v>
      </c>
      <c r="D42" s="11" t="s">
        <v>8</v>
      </c>
      <c r="E42" s="11" t="s">
        <v>100</v>
      </c>
      <c r="F42" s="23">
        <v>71003</v>
      </c>
      <c r="G42" s="23">
        <v>76500</v>
      </c>
      <c r="H42" s="11" t="s">
        <v>66</v>
      </c>
      <c r="I42" s="10">
        <f>I43</f>
        <v>0.8</v>
      </c>
      <c r="J42" s="10">
        <f>J43</f>
        <v>0.3</v>
      </c>
      <c r="K42" s="10">
        <f>K43</f>
        <v>0.5</v>
      </c>
      <c r="L42" s="10">
        <f t="shared" si="1"/>
        <v>37.49999999999999</v>
      </c>
    </row>
    <row r="43" spans="1:12" s="38" customFormat="1" ht="12.75">
      <c r="A43" s="33" t="s">
        <v>69</v>
      </c>
      <c r="B43" s="37" t="s">
        <v>34</v>
      </c>
      <c r="C43" s="37" t="s">
        <v>1</v>
      </c>
      <c r="D43" s="37" t="s">
        <v>8</v>
      </c>
      <c r="E43" s="11" t="s">
        <v>100</v>
      </c>
      <c r="F43" s="39">
        <v>71003</v>
      </c>
      <c r="G43" s="39">
        <v>76500</v>
      </c>
      <c r="H43" s="37" t="s">
        <v>67</v>
      </c>
      <c r="I43" s="32">
        <v>0.8</v>
      </c>
      <c r="J43" s="32">
        <v>0.3</v>
      </c>
      <c r="K43" s="32">
        <f>I43-J43</f>
        <v>0.5</v>
      </c>
      <c r="L43" s="32">
        <f t="shared" si="1"/>
        <v>37.49999999999999</v>
      </c>
    </row>
    <row r="44" spans="1:12" s="3" customFormat="1" ht="24">
      <c r="A44" s="15" t="s">
        <v>175</v>
      </c>
      <c r="B44" s="6" t="s">
        <v>34</v>
      </c>
      <c r="C44" s="6" t="s">
        <v>1</v>
      </c>
      <c r="D44" s="6" t="s">
        <v>8</v>
      </c>
      <c r="E44" s="11" t="s">
        <v>101</v>
      </c>
      <c r="F44" s="52">
        <v>72000</v>
      </c>
      <c r="G44" s="53" t="s">
        <v>216</v>
      </c>
      <c r="H44" s="11"/>
      <c r="I44" s="10">
        <f>I45+I51+I57+I68</f>
        <v>987.9</v>
      </c>
      <c r="J44" s="10">
        <f>J45+J51+J57+J68</f>
        <v>354.8</v>
      </c>
      <c r="K44" s="10">
        <f>K45+K51+K57+K68</f>
        <v>633.0999999999999</v>
      </c>
      <c r="L44" s="10">
        <f t="shared" si="1"/>
        <v>35.9145662516449</v>
      </c>
    </row>
    <row r="45" spans="1:12" s="3" customFormat="1" ht="48">
      <c r="A45" s="15" t="s">
        <v>241</v>
      </c>
      <c r="B45" s="6" t="s">
        <v>34</v>
      </c>
      <c r="C45" s="6" t="s">
        <v>1</v>
      </c>
      <c r="D45" s="6" t="s">
        <v>8</v>
      </c>
      <c r="E45" s="11" t="s">
        <v>102</v>
      </c>
      <c r="F45" s="23">
        <v>72005</v>
      </c>
      <c r="G45" s="47" t="s">
        <v>216</v>
      </c>
      <c r="H45" s="11"/>
      <c r="I45" s="10">
        <f>I46</f>
        <v>195</v>
      </c>
      <c r="J45" s="10">
        <f>J46</f>
        <v>86.1</v>
      </c>
      <c r="K45" s="10">
        <f>K46</f>
        <v>108.89999999999999</v>
      </c>
      <c r="L45" s="10">
        <f t="shared" si="1"/>
        <v>44.153846153846146</v>
      </c>
    </row>
    <row r="46" spans="1:12" s="3" customFormat="1" ht="24">
      <c r="A46" s="15" t="s">
        <v>362</v>
      </c>
      <c r="B46" s="6" t="s">
        <v>34</v>
      </c>
      <c r="C46" s="6" t="s">
        <v>1</v>
      </c>
      <c r="D46" s="6" t="s">
        <v>8</v>
      </c>
      <c r="E46" s="11" t="s">
        <v>103</v>
      </c>
      <c r="F46" s="23">
        <v>72005</v>
      </c>
      <c r="G46" s="23">
        <v>76300</v>
      </c>
      <c r="H46" s="11"/>
      <c r="I46" s="10">
        <f>I47+I49</f>
        <v>195</v>
      </c>
      <c r="J46" s="10">
        <f>J47+J49</f>
        <v>86.1</v>
      </c>
      <c r="K46" s="10">
        <f>K47+K49</f>
        <v>108.89999999999999</v>
      </c>
      <c r="L46" s="10">
        <f t="shared" si="1"/>
        <v>44.153846153846146</v>
      </c>
    </row>
    <row r="47" spans="1:12" s="3" customFormat="1" ht="60">
      <c r="A47" s="15" t="s">
        <v>60</v>
      </c>
      <c r="B47" s="6" t="s">
        <v>34</v>
      </c>
      <c r="C47" s="6" t="s">
        <v>1</v>
      </c>
      <c r="D47" s="6" t="s">
        <v>8</v>
      </c>
      <c r="E47" s="11" t="s">
        <v>103</v>
      </c>
      <c r="F47" s="23">
        <v>72005</v>
      </c>
      <c r="G47" s="23">
        <v>76300</v>
      </c>
      <c r="H47" s="11" t="s">
        <v>59</v>
      </c>
      <c r="I47" s="10">
        <f>I48</f>
        <v>188.2</v>
      </c>
      <c r="J47" s="10">
        <f>J48</f>
        <v>86.1</v>
      </c>
      <c r="K47" s="10">
        <f>K48</f>
        <v>102.1</v>
      </c>
      <c r="L47" s="10">
        <f t="shared" si="1"/>
        <v>45.74920297555792</v>
      </c>
    </row>
    <row r="48" spans="1:12" s="38" customFormat="1" ht="24">
      <c r="A48" s="33" t="s">
        <v>62</v>
      </c>
      <c r="B48" s="36" t="s">
        <v>34</v>
      </c>
      <c r="C48" s="36" t="s">
        <v>1</v>
      </c>
      <c r="D48" s="36" t="s">
        <v>8</v>
      </c>
      <c r="E48" s="11" t="s">
        <v>103</v>
      </c>
      <c r="F48" s="39">
        <v>72005</v>
      </c>
      <c r="G48" s="39">
        <v>76300</v>
      </c>
      <c r="H48" s="37" t="s">
        <v>61</v>
      </c>
      <c r="I48" s="32">
        <f>175.2+13</f>
        <v>188.2</v>
      </c>
      <c r="J48" s="32">
        <v>86.1</v>
      </c>
      <c r="K48" s="32">
        <f>I48-J48</f>
        <v>102.1</v>
      </c>
      <c r="L48" s="32">
        <f t="shared" si="1"/>
        <v>45.74920297555792</v>
      </c>
    </row>
    <row r="49" spans="1:12" s="3" customFormat="1" ht="24">
      <c r="A49" s="15" t="s">
        <v>64</v>
      </c>
      <c r="B49" s="6" t="s">
        <v>34</v>
      </c>
      <c r="C49" s="6" t="s">
        <v>1</v>
      </c>
      <c r="D49" s="6" t="s">
        <v>8</v>
      </c>
      <c r="E49" s="11" t="s">
        <v>103</v>
      </c>
      <c r="F49" s="23">
        <v>72005</v>
      </c>
      <c r="G49" s="23">
        <v>76300</v>
      </c>
      <c r="H49" s="11" t="s">
        <v>63</v>
      </c>
      <c r="I49" s="10">
        <f>I50</f>
        <v>6.799999999999997</v>
      </c>
      <c r="J49" s="10">
        <f>J50</f>
        <v>0</v>
      </c>
      <c r="K49" s="10">
        <f>K50</f>
        <v>6.799999999999997</v>
      </c>
      <c r="L49" s="10">
        <f t="shared" si="1"/>
        <v>0</v>
      </c>
    </row>
    <row r="50" spans="1:12" s="38" customFormat="1" ht="24">
      <c r="A50" s="33" t="s">
        <v>65</v>
      </c>
      <c r="B50" s="36" t="s">
        <v>34</v>
      </c>
      <c r="C50" s="36" t="s">
        <v>1</v>
      </c>
      <c r="D50" s="36" t="s">
        <v>8</v>
      </c>
      <c r="E50" s="11" t="s">
        <v>103</v>
      </c>
      <c r="F50" s="39">
        <v>72005</v>
      </c>
      <c r="G50" s="39">
        <v>76300</v>
      </c>
      <c r="H50" s="37" t="s">
        <v>17</v>
      </c>
      <c r="I50" s="32">
        <f>29.4-9.6-13</f>
        <v>6.799999999999997</v>
      </c>
      <c r="J50" s="32">
        <v>0</v>
      </c>
      <c r="K50" s="32">
        <f>I50-J50</f>
        <v>6.799999999999997</v>
      </c>
      <c r="L50" s="32">
        <f t="shared" si="1"/>
        <v>0</v>
      </c>
    </row>
    <row r="51" spans="1:12" s="3" customFormat="1" ht="48">
      <c r="A51" s="17" t="s">
        <v>250</v>
      </c>
      <c r="B51" s="6" t="s">
        <v>34</v>
      </c>
      <c r="C51" s="6" t="s">
        <v>1</v>
      </c>
      <c r="D51" s="6" t="s">
        <v>8</v>
      </c>
      <c r="E51" s="11" t="s">
        <v>104</v>
      </c>
      <c r="F51" s="23">
        <v>72002</v>
      </c>
      <c r="G51" s="47" t="s">
        <v>216</v>
      </c>
      <c r="H51" s="11"/>
      <c r="I51" s="10">
        <f>I52</f>
        <v>197</v>
      </c>
      <c r="J51" s="10">
        <f>J52</f>
        <v>75.3</v>
      </c>
      <c r="K51" s="10">
        <f>K52</f>
        <v>121.7</v>
      </c>
      <c r="L51" s="10">
        <f t="shared" si="1"/>
        <v>38.223350253807105</v>
      </c>
    </row>
    <row r="52" spans="1:12" s="3" customFormat="1" ht="36">
      <c r="A52" s="24" t="s">
        <v>363</v>
      </c>
      <c r="B52" s="6" t="s">
        <v>34</v>
      </c>
      <c r="C52" s="6" t="s">
        <v>1</v>
      </c>
      <c r="D52" s="6" t="s">
        <v>8</v>
      </c>
      <c r="E52" s="11" t="s">
        <v>104</v>
      </c>
      <c r="F52" s="23">
        <v>72002</v>
      </c>
      <c r="G52" s="23" t="s">
        <v>221</v>
      </c>
      <c r="H52" s="11"/>
      <c r="I52" s="10">
        <f>I53+I55</f>
        <v>197</v>
      </c>
      <c r="J52" s="10">
        <f>J53+J55</f>
        <v>75.3</v>
      </c>
      <c r="K52" s="10">
        <f>K53+K55</f>
        <v>121.7</v>
      </c>
      <c r="L52" s="10">
        <f t="shared" si="1"/>
        <v>38.223350253807105</v>
      </c>
    </row>
    <row r="53" spans="1:12" s="3" customFormat="1" ht="60">
      <c r="A53" s="15" t="s">
        <v>60</v>
      </c>
      <c r="B53" s="6" t="s">
        <v>34</v>
      </c>
      <c r="C53" s="6" t="s">
        <v>1</v>
      </c>
      <c r="D53" s="6" t="s">
        <v>8</v>
      </c>
      <c r="E53" s="11" t="s">
        <v>104</v>
      </c>
      <c r="F53" s="23">
        <v>72002</v>
      </c>
      <c r="G53" s="23" t="s">
        <v>221</v>
      </c>
      <c r="H53" s="11" t="s">
        <v>59</v>
      </c>
      <c r="I53" s="10">
        <f>I54</f>
        <v>193.1</v>
      </c>
      <c r="J53" s="10">
        <f>J54</f>
        <v>75.3</v>
      </c>
      <c r="K53" s="10">
        <f>K54</f>
        <v>117.8</v>
      </c>
      <c r="L53" s="10">
        <f t="shared" si="1"/>
        <v>38.99533920248576</v>
      </c>
    </row>
    <row r="54" spans="1:12" s="38" customFormat="1" ht="24">
      <c r="A54" s="33" t="s">
        <v>62</v>
      </c>
      <c r="B54" s="36" t="s">
        <v>34</v>
      </c>
      <c r="C54" s="36" t="s">
        <v>1</v>
      </c>
      <c r="D54" s="36" t="s">
        <v>8</v>
      </c>
      <c r="E54" s="11" t="s">
        <v>104</v>
      </c>
      <c r="F54" s="39">
        <v>72002</v>
      </c>
      <c r="G54" s="39" t="s">
        <v>221</v>
      </c>
      <c r="H54" s="37" t="s">
        <v>61</v>
      </c>
      <c r="I54" s="32">
        <v>193.1</v>
      </c>
      <c r="J54" s="32">
        <v>75.3</v>
      </c>
      <c r="K54" s="32">
        <f>I54-J54</f>
        <v>117.8</v>
      </c>
      <c r="L54" s="32">
        <f t="shared" si="1"/>
        <v>38.99533920248576</v>
      </c>
    </row>
    <row r="55" spans="1:12" s="3" customFormat="1" ht="24">
      <c r="A55" s="15" t="s">
        <v>64</v>
      </c>
      <c r="B55" s="6" t="s">
        <v>34</v>
      </c>
      <c r="C55" s="6" t="s">
        <v>1</v>
      </c>
      <c r="D55" s="6" t="s">
        <v>8</v>
      </c>
      <c r="E55" s="11" t="s">
        <v>104</v>
      </c>
      <c r="F55" s="23">
        <v>72002</v>
      </c>
      <c r="G55" s="23" t="s">
        <v>221</v>
      </c>
      <c r="H55" s="11" t="s">
        <v>63</v>
      </c>
      <c r="I55" s="10">
        <f>I56</f>
        <v>3.9000000000000004</v>
      </c>
      <c r="J55" s="10">
        <f>J56</f>
        <v>0</v>
      </c>
      <c r="K55" s="10">
        <f>K56</f>
        <v>3.9000000000000004</v>
      </c>
      <c r="L55" s="10">
        <f t="shared" si="1"/>
        <v>0</v>
      </c>
    </row>
    <row r="56" spans="1:12" s="38" customFormat="1" ht="24">
      <c r="A56" s="33" t="s">
        <v>65</v>
      </c>
      <c r="B56" s="36" t="s">
        <v>34</v>
      </c>
      <c r="C56" s="36" t="s">
        <v>1</v>
      </c>
      <c r="D56" s="36" t="s">
        <v>8</v>
      </c>
      <c r="E56" s="11" t="s">
        <v>104</v>
      </c>
      <c r="F56" s="39">
        <v>72002</v>
      </c>
      <c r="G56" s="39" t="s">
        <v>221</v>
      </c>
      <c r="H56" s="37" t="s">
        <v>17</v>
      </c>
      <c r="I56" s="32">
        <f>13.5-9.6</f>
        <v>3.9000000000000004</v>
      </c>
      <c r="J56" s="32">
        <v>0</v>
      </c>
      <c r="K56" s="32">
        <f>I56-J56</f>
        <v>3.9000000000000004</v>
      </c>
      <c r="L56" s="32">
        <f t="shared" si="1"/>
        <v>0</v>
      </c>
    </row>
    <row r="57" spans="1:12" s="3" customFormat="1" ht="24">
      <c r="A57" s="15" t="s">
        <v>222</v>
      </c>
      <c r="B57" s="6" t="s">
        <v>34</v>
      </c>
      <c r="C57" s="6" t="s">
        <v>1</v>
      </c>
      <c r="D57" s="6" t="s">
        <v>8</v>
      </c>
      <c r="E57" s="11"/>
      <c r="F57" s="23">
        <v>72004</v>
      </c>
      <c r="G57" s="47" t="s">
        <v>216</v>
      </c>
      <c r="H57" s="11"/>
      <c r="I57" s="10">
        <f>I58+I63</f>
        <v>392.1</v>
      </c>
      <c r="J57" s="10">
        <f>J58+J63</f>
        <v>138.60000000000002</v>
      </c>
      <c r="K57" s="10">
        <f>K58+K63</f>
        <v>253.49999999999997</v>
      </c>
      <c r="L57" s="10">
        <f t="shared" si="1"/>
        <v>35.34812547819434</v>
      </c>
    </row>
    <row r="58" spans="1:12" s="3" customFormat="1" ht="36">
      <c r="A58" s="24" t="s">
        <v>298</v>
      </c>
      <c r="B58" s="6" t="s">
        <v>34</v>
      </c>
      <c r="C58" s="6" t="s">
        <v>1</v>
      </c>
      <c r="D58" s="6" t="s">
        <v>8</v>
      </c>
      <c r="E58" s="11" t="s">
        <v>105</v>
      </c>
      <c r="F58" s="23">
        <v>72004</v>
      </c>
      <c r="G58" s="23">
        <v>76400</v>
      </c>
      <c r="H58" s="11"/>
      <c r="I58" s="10">
        <f>I59+I61</f>
        <v>207.1</v>
      </c>
      <c r="J58" s="10">
        <f>J59+J61</f>
        <v>75.9</v>
      </c>
      <c r="K58" s="10">
        <f>K59+K61</f>
        <v>131.2</v>
      </c>
      <c r="L58" s="10">
        <f t="shared" si="1"/>
        <v>36.64896185417673</v>
      </c>
    </row>
    <row r="59" spans="1:12" s="3" customFormat="1" ht="60">
      <c r="A59" s="15" t="s">
        <v>60</v>
      </c>
      <c r="B59" s="11" t="s">
        <v>34</v>
      </c>
      <c r="C59" s="11" t="s">
        <v>1</v>
      </c>
      <c r="D59" s="11" t="s">
        <v>8</v>
      </c>
      <c r="E59" s="11" t="s">
        <v>105</v>
      </c>
      <c r="F59" s="23">
        <v>72004</v>
      </c>
      <c r="G59" s="23">
        <v>76400</v>
      </c>
      <c r="H59" s="11" t="s">
        <v>59</v>
      </c>
      <c r="I59" s="10">
        <f>I60</f>
        <v>182.9</v>
      </c>
      <c r="J59" s="10">
        <f>J60</f>
        <v>71.7</v>
      </c>
      <c r="K59" s="10">
        <f>K60</f>
        <v>111.2</v>
      </c>
      <c r="L59" s="10">
        <f t="shared" si="1"/>
        <v>39.20174958993986</v>
      </c>
    </row>
    <row r="60" spans="1:12" s="38" customFormat="1" ht="24">
      <c r="A60" s="33" t="s">
        <v>62</v>
      </c>
      <c r="B60" s="37" t="s">
        <v>34</v>
      </c>
      <c r="C60" s="37" t="s">
        <v>1</v>
      </c>
      <c r="D60" s="37" t="s">
        <v>8</v>
      </c>
      <c r="E60" s="11" t="s">
        <v>105</v>
      </c>
      <c r="F60" s="39">
        <v>72004</v>
      </c>
      <c r="G60" s="39">
        <v>76400</v>
      </c>
      <c r="H60" s="37" t="s">
        <v>61</v>
      </c>
      <c r="I60" s="32">
        <v>182.9</v>
      </c>
      <c r="J60" s="32">
        <v>71.7</v>
      </c>
      <c r="K60" s="32">
        <f>I60-J60</f>
        <v>111.2</v>
      </c>
      <c r="L60" s="32">
        <f t="shared" si="1"/>
        <v>39.20174958993986</v>
      </c>
    </row>
    <row r="61" spans="1:12" s="3" customFormat="1" ht="24">
      <c r="A61" s="15" t="s">
        <v>64</v>
      </c>
      <c r="B61" s="11" t="s">
        <v>34</v>
      </c>
      <c r="C61" s="11" t="s">
        <v>1</v>
      </c>
      <c r="D61" s="11" t="s">
        <v>8</v>
      </c>
      <c r="E61" s="11" t="s">
        <v>105</v>
      </c>
      <c r="F61" s="23">
        <v>72004</v>
      </c>
      <c r="G61" s="23">
        <v>76400</v>
      </c>
      <c r="H61" s="11" t="s">
        <v>63</v>
      </c>
      <c r="I61" s="10">
        <f>I62</f>
        <v>24.199999999999996</v>
      </c>
      <c r="J61" s="10">
        <f>J62</f>
        <v>4.2</v>
      </c>
      <c r="K61" s="10">
        <f>K62</f>
        <v>19.999999999999996</v>
      </c>
      <c r="L61" s="10">
        <f t="shared" si="1"/>
        <v>17.355371900826448</v>
      </c>
    </row>
    <row r="62" spans="1:12" s="38" customFormat="1" ht="24">
      <c r="A62" s="33" t="s">
        <v>65</v>
      </c>
      <c r="B62" s="37" t="s">
        <v>34</v>
      </c>
      <c r="C62" s="37" t="s">
        <v>1</v>
      </c>
      <c r="D62" s="37" t="s">
        <v>8</v>
      </c>
      <c r="E62" s="11" t="s">
        <v>105</v>
      </c>
      <c r="F62" s="39">
        <v>72004</v>
      </c>
      <c r="G62" s="39">
        <v>76400</v>
      </c>
      <c r="H62" s="37" t="s">
        <v>17</v>
      </c>
      <c r="I62" s="32">
        <f>33.8-9.6</f>
        <v>24.199999999999996</v>
      </c>
      <c r="J62" s="32">
        <v>4.2</v>
      </c>
      <c r="K62" s="32">
        <f>I62-J62</f>
        <v>19.999999999999996</v>
      </c>
      <c r="L62" s="32">
        <f t="shared" si="1"/>
        <v>17.355371900826448</v>
      </c>
    </row>
    <row r="63" spans="1:12" s="3" customFormat="1" ht="84">
      <c r="A63" s="24" t="s">
        <v>305</v>
      </c>
      <c r="B63" s="11" t="s">
        <v>34</v>
      </c>
      <c r="C63" s="11" t="s">
        <v>1</v>
      </c>
      <c r="D63" s="11" t="s">
        <v>8</v>
      </c>
      <c r="E63" s="11" t="s">
        <v>106</v>
      </c>
      <c r="F63" s="23">
        <v>72004</v>
      </c>
      <c r="G63" s="23" t="s">
        <v>306</v>
      </c>
      <c r="H63" s="11"/>
      <c r="I63" s="10">
        <f>I64+I66</f>
        <v>185</v>
      </c>
      <c r="J63" s="10">
        <f>J64+J66</f>
        <v>62.7</v>
      </c>
      <c r="K63" s="10">
        <f>K64+K66</f>
        <v>122.29999999999998</v>
      </c>
      <c r="L63" s="10">
        <f t="shared" si="1"/>
        <v>33.891891891891895</v>
      </c>
    </row>
    <row r="64" spans="1:12" s="3" customFormat="1" ht="60">
      <c r="A64" s="15" t="s">
        <v>60</v>
      </c>
      <c r="B64" s="11" t="s">
        <v>34</v>
      </c>
      <c r="C64" s="11" t="s">
        <v>1</v>
      </c>
      <c r="D64" s="11" t="s">
        <v>8</v>
      </c>
      <c r="E64" s="11" t="s">
        <v>106</v>
      </c>
      <c r="F64" s="23">
        <v>72004</v>
      </c>
      <c r="G64" s="23" t="s">
        <v>306</v>
      </c>
      <c r="H64" s="11" t="s">
        <v>59</v>
      </c>
      <c r="I64" s="10">
        <f>I65</f>
        <v>175.2</v>
      </c>
      <c r="J64" s="10">
        <f>J65</f>
        <v>62.7</v>
      </c>
      <c r="K64" s="10">
        <f>K65</f>
        <v>112.49999999999999</v>
      </c>
      <c r="L64" s="10">
        <f t="shared" si="1"/>
        <v>35.78767123287672</v>
      </c>
    </row>
    <row r="65" spans="1:12" s="38" customFormat="1" ht="24">
      <c r="A65" s="33" t="s">
        <v>62</v>
      </c>
      <c r="B65" s="37" t="s">
        <v>34</v>
      </c>
      <c r="C65" s="37" t="s">
        <v>1</v>
      </c>
      <c r="D65" s="37" t="s">
        <v>8</v>
      </c>
      <c r="E65" s="11" t="s">
        <v>106</v>
      </c>
      <c r="F65" s="39">
        <v>72004</v>
      </c>
      <c r="G65" s="39" t="s">
        <v>306</v>
      </c>
      <c r="H65" s="37" t="s">
        <v>61</v>
      </c>
      <c r="I65" s="32">
        <v>175.2</v>
      </c>
      <c r="J65" s="32">
        <v>62.7</v>
      </c>
      <c r="K65" s="32">
        <f>I65-J65</f>
        <v>112.49999999999999</v>
      </c>
      <c r="L65" s="32">
        <f t="shared" si="1"/>
        <v>35.78767123287672</v>
      </c>
    </row>
    <row r="66" spans="1:12" s="3" customFormat="1" ht="24">
      <c r="A66" s="15" t="s">
        <v>64</v>
      </c>
      <c r="B66" s="11" t="s">
        <v>34</v>
      </c>
      <c r="C66" s="11" t="s">
        <v>1</v>
      </c>
      <c r="D66" s="11" t="s">
        <v>8</v>
      </c>
      <c r="E66" s="11" t="s">
        <v>106</v>
      </c>
      <c r="F66" s="23">
        <v>72004</v>
      </c>
      <c r="G66" s="23" t="s">
        <v>306</v>
      </c>
      <c r="H66" s="11" t="s">
        <v>63</v>
      </c>
      <c r="I66" s="10">
        <f>I67</f>
        <v>9.799999999999999</v>
      </c>
      <c r="J66" s="10">
        <f>J67</f>
        <v>0</v>
      </c>
      <c r="K66" s="10">
        <f>K67</f>
        <v>9.799999999999999</v>
      </c>
      <c r="L66" s="10">
        <f t="shared" si="1"/>
        <v>0</v>
      </c>
    </row>
    <row r="67" spans="1:12" s="38" customFormat="1" ht="24">
      <c r="A67" s="33" t="s">
        <v>65</v>
      </c>
      <c r="B67" s="37" t="s">
        <v>34</v>
      </c>
      <c r="C67" s="37" t="s">
        <v>1</v>
      </c>
      <c r="D67" s="37" t="s">
        <v>8</v>
      </c>
      <c r="E67" s="11" t="s">
        <v>106</v>
      </c>
      <c r="F67" s="39">
        <v>72004</v>
      </c>
      <c r="G67" s="39" t="s">
        <v>306</v>
      </c>
      <c r="H67" s="37" t="s">
        <v>17</v>
      </c>
      <c r="I67" s="32">
        <f>19.4-9.6</f>
        <v>9.799999999999999</v>
      </c>
      <c r="J67" s="32">
        <v>0</v>
      </c>
      <c r="K67" s="32">
        <f>I67-J67</f>
        <v>9.799999999999999</v>
      </c>
      <c r="L67" s="32">
        <f t="shared" si="1"/>
        <v>0</v>
      </c>
    </row>
    <row r="68" spans="1:12" s="3" customFormat="1" ht="48">
      <c r="A68" s="15" t="s">
        <v>240</v>
      </c>
      <c r="B68" s="11" t="s">
        <v>34</v>
      </c>
      <c r="C68" s="11" t="s">
        <v>1</v>
      </c>
      <c r="D68" s="11" t="s">
        <v>8</v>
      </c>
      <c r="E68" s="11" t="s">
        <v>107</v>
      </c>
      <c r="F68" s="23">
        <v>72003</v>
      </c>
      <c r="G68" s="47" t="s">
        <v>216</v>
      </c>
      <c r="H68" s="11"/>
      <c r="I68" s="10">
        <f>I69</f>
        <v>203.79999999999998</v>
      </c>
      <c r="J68" s="10">
        <f>J69</f>
        <v>54.8</v>
      </c>
      <c r="K68" s="10">
        <f>K69</f>
        <v>149</v>
      </c>
      <c r="L68" s="10">
        <f t="shared" si="1"/>
        <v>26.889106967615312</v>
      </c>
    </row>
    <row r="69" spans="1:12" s="3" customFormat="1" ht="36">
      <c r="A69" s="15" t="s">
        <v>300</v>
      </c>
      <c r="B69" s="11" t="s">
        <v>34</v>
      </c>
      <c r="C69" s="11" t="s">
        <v>1</v>
      </c>
      <c r="D69" s="11" t="s">
        <v>8</v>
      </c>
      <c r="E69" s="11" t="s">
        <v>107</v>
      </c>
      <c r="F69" s="23">
        <v>72003</v>
      </c>
      <c r="G69" s="19">
        <v>76600</v>
      </c>
      <c r="H69" s="11"/>
      <c r="I69" s="10">
        <f>I70+I72</f>
        <v>203.79999999999998</v>
      </c>
      <c r="J69" s="10">
        <f>J70+J72</f>
        <v>54.8</v>
      </c>
      <c r="K69" s="10">
        <f>K70+K72</f>
        <v>149</v>
      </c>
      <c r="L69" s="10">
        <f t="shared" si="1"/>
        <v>26.889106967615312</v>
      </c>
    </row>
    <row r="70" spans="1:12" s="3" customFormat="1" ht="60">
      <c r="A70" s="15" t="s">
        <v>60</v>
      </c>
      <c r="B70" s="11" t="s">
        <v>34</v>
      </c>
      <c r="C70" s="11" t="s">
        <v>1</v>
      </c>
      <c r="D70" s="11" t="s">
        <v>8</v>
      </c>
      <c r="E70" s="11" t="s">
        <v>107</v>
      </c>
      <c r="F70" s="23">
        <v>72003</v>
      </c>
      <c r="G70" s="19">
        <v>76600</v>
      </c>
      <c r="H70" s="11" t="s">
        <v>59</v>
      </c>
      <c r="I70" s="10">
        <f>I71</f>
        <v>183.6</v>
      </c>
      <c r="J70" s="10">
        <f>J71</f>
        <v>54.8</v>
      </c>
      <c r="K70" s="10">
        <f>K71</f>
        <v>128.8</v>
      </c>
      <c r="L70" s="10">
        <f t="shared" si="1"/>
        <v>29.847494553376908</v>
      </c>
    </row>
    <row r="71" spans="1:12" s="38" customFormat="1" ht="24">
      <c r="A71" s="33" t="s">
        <v>62</v>
      </c>
      <c r="B71" s="37" t="s">
        <v>34</v>
      </c>
      <c r="C71" s="37" t="s">
        <v>1</v>
      </c>
      <c r="D71" s="37" t="s">
        <v>8</v>
      </c>
      <c r="E71" s="11" t="s">
        <v>107</v>
      </c>
      <c r="F71" s="39">
        <v>72003</v>
      </c>
      <c r="G71" s="40">
        <v>76600</v>
      </c>
      <c r="H71" s="37" t="s">
        <v>61</v>
      </c>
      <c r="I71" s="32">
        <v>183.6</v>
      </c>
      <c r="J71" s="32">
        <v>54.8</v>
      </c>
      <c r="K71" s="32">
        <f>I71-J71</f>
        <v>128.8</v>
      </c>
      <c r="L71" s="32">
        <f t="shared" si="1"/>
        <v>29.847494553376908</v>
      </c>
    </row>
    <row r="72" spans="1:12" s="3" customFormat="1" ht="24">
      <c r="A72" s="15" t="s">
        <v>64</v>
      </c>
      <c r="B72" s="11" t="s">
        <v>34</v>
      </c>
      <c r="C72" s="11" t="s">
        <v>1</v>
      </c>
      <c r="D72" s="11" t="s">
        <v>8</v>
      </c>
      <c r="E72" s="11" t="s">
        <v>107</v>
      </c>
      <c r="F72" s="23">
        <v>72003</v>
      </c>
      <c r="G72" s="19">
        <v>76600</v>
      </c>
      <c r="H72" s="11" t="s">
        <v>63</v>
      </c>
      <c r="I72" s="10">
        <f>I73</f>
        <v>20.2</v>
      </c>
      <c r="J72" s="10">
        <f>J73</f>
        <v>0</v>
      </c>
      <c r="K72" s="10">
        <f>K73</f>
        <v>20.2</v>
      </c>
      <c r="L72" s="10">
        <f t="shared" si="1"/>
        <v>0</v>
      </c>
    </row>
    <row r="73" spans="1:12" s="38" customFormat="1" ht="24">
      <c r="A73" s="33" t="s">
        <v>65</v>
      </c>
      <c r="B73" s="37" t="s">
        <v>34</v>
      </c>
      <c r="C73" s="37" t="s">
        <v>1</v>
      </c>
      <c r="D73" s="37" t="s">
        <v>8</v>
      </c>
      <c r="E73" s="11" t="s">
        <v>107</v>
      </c>
      <c r="F73" s="39">
        <v>72003</v>
      </c>
      <c r="G73" s="40">
        <v>76600</v>
      </c>
      <c r="H73" s="37" t="s">
        <v>17</v>
      </c>
      <c r="I73" s="32">
        <f>29.9-9.7</f>
        <v>20.2</v>
      </c>
      <c r="J73" s="32">
        <v>0</v>
      </c>
      <c r="K73" s="32">
        <f>I73-J73</f>
        <v>20.2</v>
      </c>
      <c r="L73" s="32">
        <f t="shared" si="1"/>
        <v>0</v>
      </c>
    </row>
    <row r="74" spans="1:12" s="3" customFormat="1" ht="12">
      <c r="A74" s="15" t="s">
        <v>46</v>
      </c>
      <c r="B74" s="11" t="s">
        <v>34</v>
      </c>
      <c r="C74" s="11" t="s">
        <v>1</v>
      </c>
      <c r="D74" s="11" t="s">
        <v>7</v>
      </c>
      <c r="E74" s="11"/>
      <c r="F74" s="11"/>
      <c r="G74" s="11"/>
      <c r="H74" s="11"/>
      <c r="I74" s="10">
        <f>I75</f>
        <v>379.1</v>
      </c>
      <c r="J74" s="10">
        <f>J75</f>
        <v>57.2</v>
      </c>
      <c r="K74" s="10">
        <f>K75</f>
        <v>321.9</v>
      </c>
      <c r="L74" s="10">
        <f t="shared" si="1"/>
        <v>15.088367185439196</v>
      </c>
    </row>
    <row r="75" spans="1:12" s="3" customFormat="1" ht="24">
      <c r="A75" s="17" t="s">
        <v>174</v>
      </c>
      <c r="B75" s="11" t="s">
        <v>34</v>
      </c>
      <c r="C75" s="11" t="s">
        <v>1</v>
      </c>
      <c r="D75" s="11" t="s">
        <v>7</v>
      </c>
      <c r="E75" s="11" t="s">
        <v>97</v>
      </c>
      <c r="F75" s="19">
        <v>71000</v>
      </c>
      <c r="G75" s="47" t="s">
        <v>216</v>
      </c>
      <c r="H75" s="11"/>
      <c r="I75" s="10">
        <f>I76+I80</f>
        <v>379.1</v>
      </c>
      <c r="J75" s="10">
        <f>J76+J80</f>
        <v>57.2</v>
      </c>
      <c r="K75" s="10">
        <f>K76+K80</f>
        <v>321.9</v>
      </c>
      <c r="L75" s="10">
        <f t="shared" si="1"/>
        <v>15.088367185439196</v>
      </c>
    </row>
    <row r="76" spans="1:12" s="3" customFormat="1" ht="24">
      <c r="A76" s="17" t="s">
        <v>239</v>
      </c>
      <c r="B76" s="11" t="s">
        <v>34</v>
      </c>
      <c r="C76" s="11" t="s">
        <v>1</v>
      </c>
      <c r="D76" s="11" t="s">
        <v>7</v>
      </c>
      <c r="E76" s="11"/>
      <c r="F76" s="23">
        <v>71002</v>
      </c>
      <c r="G76" s="47" t="s">
        <v>216</v>
      </c>
      <c r="H76" s="11"/>
      <c r="I76" s="10">
        <f>I77</f>
        <v>253.1</v>
      </c>
      <c r="J76" s="10">
        <f aca="true" t="shared" si="3" ref="J76:K78">J77</f>
        <v>0</v>
      </c>
      <c r="K76" s="10">
        <f t="shared" si="3"/>
        <v>253.1</v>
      </c>
      <c r="L76" s="10">
        <f aca="true" t="shared" si="4" ref="L76:L139">J76/I76*100</f>
        <v>0</v>
      </c>
    </row>
    <row r="77" spans="1:12" s="3" customFormat="1" ht="24">
      <c r="A77" s="17" t="s">
        <v>226</v>
      </c>
      <c r="B77" s="11" t="s">
        <v>34</v>
      </c>
      <c r="C77" s="11" t="s">
        <v>1</v>
      </c>
      <c r="D77" s="11" t="s">
        <v>7</v>
      </c>
      <c r="E77" s="11"/>
      <c r="F77" s="23">
        <v>71002</v>
      </c>
      <c r="G77" s="48" t="s">
        <v>225</v>
      </c>
      <c r="H77" s="11"/>
      <c r="I77" s="10">
        <f>I78</f>
        <v>253.1</v>
      </c>
      <c r="J77" s="10">
        <f t="shared" si="3"/>
        <v>0</v>
      </c>
      <c r="K77" s="10">
        <f t="shared" si="3"/>
        <v>253.1</v>
      </c>
      <c r="L77" s="10">
        <f t="shared" si="4"/>
        <v>0</v>
      </c>
    </row>
    <row r="78" spans="1:12" s="3" customFormat="1" ht="24">
      <c r="A78" s="15" t="s">
        <v>64</v>
      </c>
      <c r="B78" s="11" t="s">
        <v>34</v>
      </c>
      <c r="C78" s="11" t="s">
        <v>1</v>
      </c>
      <c r="D78" s="11" t="s">
        <v>7</v>
      </c>
      <c r="E78" s="11"/>
      <c r="F78" s="23">
        <v>71002</v>
      </c>
      <c r="G78" s="48" t="s">
        <v>225</v>
      </c>
      <c r="H78" s="11" t="s">
        <v>63</v>
      </c>
      <c r="I78" s="10">
        <f>I79</f>
        <v>253.1</v>
      </c>
      <c r="J78" s="10">
        <f t="shared" si="3"/>
        <v>0</v>
      </c>
      <c r="K78" s="10">
        <f t="shared" si="3"/>
        <v>253.1</v>
      </c>
      <c r="L78" s="10">
        <f t="shared" si="4"/>
        <v>0</v>
      </c>
    </row>
    <row r="79" spans="1:12" s="38" customFormat="1" ht="24">
      <c r="A79" s="33" t="s">
        <v>65</v>
      </c>
      <c r="B79" s="37" t="s">
        <v>34</v>
      </c>
      <c r="C79" s="37" t="s">
        <v>1</v>
      </c>
      <c r="D79" s="37" t="s">
        <v>7</v>
      </c>
      <c r="E79" s="11"/>
      <c r="F79" s="39">
        <v>71002</v>
      </c>
      <c r="G79" s="49" t="s">
        <v>225</v>
      </c>
      <c r="H79" s="37" t="s">
        <v>17</v>
      </c>
      <c r="I79" s="32">
        <v>253.1</v>
      </c>
      <c r="J79" s="32">
        <v>0</v>
      </c>
      <c r="K79" s="32">
        <f>I79-J79</f>
        <v>253.1</v>
      </c>
      <c r="L79" s="32">
        <f t="shared" si="4"/>
        <v>0</v>
      </c>
    </row>
    <row r="80" spans="1:12" s="3" customFormat="1" ht="24">
      <c r="A80" s="15" t="s">
        <v>224</v>
      </c>
      <c r="B80" s="11" t="s">
        <v>34</v>
      </c>
      <c r="C80" s="11" t="s">
        <v>1</v>
      </c>
      <c r="D80" s="11" t="s">
        <v>7</v>
      </c>
      <c r="E80" s="11" t="s">
        <v>98</v>
      </c>
      <c r="F80" s="23">
        <v>71004</v>
      </c>
      <c r="G80" s="47" t="s">
        <v>216</v>
      </c>
      <c r="H80" s="11"/>
      <c r="I80" s="10">
        <f>I81</f>
        <v>126</v>
      </c>
      <c r="J80" s="10">
        <f aca="true" t="shared" si="5" ref="J80:K82">J81</f>
        <v>57.2</v>
      </c>
      <c r="K80" s="10">
        <f t="shared" si="5"/>
        <v>68.8</v>
      </c>
      <c r="L80" s="10">
        <f t="shared" si="4"/>
        <v>45.3968253968254</v>
      </c>
    </row>
    <row r="81" spans="1:12" s="3" customFormat="1" ht="24">
      <c r="A81" s="15" t="s">
        <v>224</v>
      </c>
      <c r="B81" s="11" t="s">
        <v>34</v>
      </c>
      <c r="C81" s="11" t="s">
        <v>1</v>
      </c>
      <c r="D81" s="11" t="s">
        <v>7</v>
      </c>
      <c r="E81" s="11" t="s">
        <v>187</v>
      </c>
      <c r="F81" s="23">
        <v>71004</v>
      </c>
      <c r="G81" s="48" t="s">
        <v>223</v>
      </c>
      <c r="H81" s="11"/>
      <c r="I81" s="10">
        <f>I82</f>
        <v>126</v>
      </c>
      <c r="J81" s="10">
        <f t="shared" si="5"/>
        <v>57.2</v>
      </c>
      <c r="K81" s="10">
        <f t="shared" si="5"/>
        <v>68.8</v>
      </c>
      <c r="L81" s="10">
        <f t="shared" si="4"/>
        <v>45.3968253968254</v>
      </c>
    </row>
    <row r="82" spans="1:12" s="3" customFormat="1" ht="24">
      <c r="A82" s="15" t="s">
        <v>64</v>
      </c>
      <c r="B82" s="11" t="s">
        <v>34</v>
      </c>
      <c r="C82" s="11" t="s">
        <v>1</v>
      </c>
      <c r="D82" s="11" t="s">
        <v>7</v>
      </c>
      <c r="E82" s="11" t="s">
        <v>187</v>
      </c>
      <c r="F82" s="23">
        <v>71004</v>
      </c>
      <c r="G82" s="48" t="s">
        <v>223</v>
      </c>
      <c r="H82" s="11" t="s">
        <v>63</v>
      </c>
      <c r="I82" s="10">
        <f>I83</f>
        <v>126</v>
      </c>
      <c r="J82" s="10">
        <f t="shared" si="5"/>
        <v>57.2</v>
      </c>
      <c r="K82" s="10">
        <f t="shared" si="5"/>
        <v>68.8</v>
      </c>
      <c r="L82" s="10">
        <f t="shared" si="4"/>
        <v>45.3968253968254</v>
      </c>
    </row>
    <row r="83" spans="1:12" s="38" customFormat="1" ht="24">
      <c r="A83" s="33" t="s">
        <v>65</v>
      </c>
      <c r="B83" s="37" t="s">
        <v>34</v>
      </c>
      <c r="C83" s="37" t="s">
        <v>1</v>
      </c>
      <c r="D83" s="37" t="s">
        <v>7</v>
      </c>
      <c r="E83" s="11" t="s">
        <v>187</v>
      </c>
      <c r="F83" s="39">
        <v>71004</v>
      </c>
      <c r="G83" s="49" t="s">
        <v>223</v>
      </c>
      <c r="H83" s="37" t="s">
        <v>17</v>
      </c>
      <c r="I83" s="32">
        <v>126</v>
      </c>
      <c r="J83" s="32">
        <v>57.2</v>
      </c>
      <c r="K83" s="32">
        <f>I83-J83</f>
        <v>68.8</v>
      </c>
      <c r="L83" s="32">
        <f t="shared" si="4"/>
        <v>45.3968253968254</v>
      </c>
    </row>
    <row r="84" spans="1:12" s="3" customFormat="1" ht="12">
      <c r="A84" s="15" t="s">
        <v>26</v>
      </c>
      <c r="B84" s="11" t="s">
        <v>34</v>
      </c>
      <c r="C84" s="11" t="s">
        <v>1</v>
      </c>
      <c r="D84" s="11" t="s">
        <v>48</v>
      </c>
      <c r="E84" s="11"/>
      <c r="F84" s="11"/>
      <c r="G84" s="11"/>
      <c r="H84" s="11"/>
      <c r="I84" s="10">
        <f>I85+I94+I121</f>
        <v>9101.6</v>
      </c>
      <c r="J84" s="10">
        <f>J85+J94+J121</f>
        <v>3443.1</v>
      </c>
      <c r="K84" s="10">
        <f>K85+K94+K121</f>
        <v>5658.5</v>
      </c>
      <c r="L84" s="10">
        <f t="shared" si="4"/>
        <v>37.829612375846</v>
      </c>
    </row>
    <row r="85" spans="1:12" s="3" customFormat="1" ht="24">
      <c r="A85" s="17" t="s">
        <v>174</v>
      </c>
      <c r="B85" s="11" t="s">
        <v>34</v>
      </c>
      <c r="C85" s="11" t="s">
        <v>1</v>
      </c>
      <c r="D85" s="11" t="s">
        <v>48</v>
      </c>
      <c r="E85" s="11" t="s">
        <v>97</v>
      </c>
      <c r="F85" s="23">
        <v>71000</v>
      </c>
      <c r="G85" s="47" t="s">
        <v>216</v>
      </c>
      <c r="H85" s="11"/>
      <c r="I85" s="10">
        <f aca="true" t="shared" si="6" ref="I85:K86">I86</f>
        <v>8305.699999999999</v>
      </c>
      <c r="J85" s="10">
        <f t="shared" si="6"/>
        <v>3275.7</v>
      </c>
      <c r="K85" s="10">
        <f t="shared" si="6"/>
        <v>5030</v>
      </c>
      <c r="L85" s="10">
        <f t="shared" si="4"/>
        <v>39.43918032194758</v>
      </c>
    </row>
    <row r="86" spans="1:12" s="3" customFormat="1" ht="24">
      <c r="A86" s="17" t="s">
        <v>238</v>
      </c>
      <c r="B86" s="11" t="s">
        <v>34</v>
      </c>
      <c r="C86" s="11" t="s">
        <v>1</v>
      </c>
      <c r="D86" s="11" t="s">
        <v>48</v>
      </c>
      <c r="E86" s="11" t="s">
        <v>98</v>
      </c>
      <c r="F86" s="23">
        <v>71001</v>
      </c>
      <c r="G86" s="47" t="s">
        <v>216</v>
      </c>
      <c r="H86" s="11"/>
      <c r="I86" s="10">
        <f t="shared" si="6"/>
        <v>8305.699999999999</v>
      </c>
      <c r="J86" s="10">
        <f t="shared" si="6"/>
        <v>3275.7</v>
      </c>
      <c r="K86" s="10">
        <f t="shared" si="6"/>
        <v>5030</v>
      </c>
      <c r="L86" s="10">
        <f t="shared" si="4"/>
        <v>39.43918032194758</v>
      </c>
    </row>
    <row r="87" spans="1:12" s="3" customFormat="1" ht="24">
      <c r="A87" s="17" t="s">
        <v>217</v>
      </c>
      <c r="B87" s="11" t="s">
        <v>34</v>
      </c>
      <c r="C87" s="11" t="s">
        <v>1</v>
      </c>
      <c r="D87" s="11" t="s">
        <v>48</v>
      </c>
      <c r="E87" s="11" t="s">
        <v>99</v>
      </c>
      <c r="F87" s="23">
        <v>71001</v>
      </c>
      <c r="G87" s="48" t="s">
        <v>215</v>
      </c>
      <c r="H87" s="11"/>
      <c r="I87" s="10">
        <f>I88+I90+I92</f>
        <v>8305.699999999999</v>
      </c>
      <c r="J87" s="10">
        <f>J88+J90+J92</f>
        <v>3275.7</v>
      </c>
      <c r="K87" s="10">
        <f>K88+K90+K92</f>
        <v>5030</v>
      </c>
      <c r="L87" s="10">
        <f t="shared" si="4"/>
        <v>39.43918032194758</v>
      </c>
    </row>
    <row r="88" spans="1:12" s="3" customFormat="1" ht="60">
      <c r="A88" s="15" t="s">
        <v>60</v>
      </c>
      <c r="B88" s="11" t="s">
        <v>34</v>
      </c>
      <c r="C88" s="11" t="s">
        <v>1</v>
      </c>
      <c r="D88" s="11" t="s">
        <v>48</v>
      </c>
      <c r="E88" s="11" t="s">
        <v>99</v>
      </c>
      <c r="F88" s="23">
        <v>71001</v>
      </c>
      <c r="G88" s="48" t="s">
        <v>215</v>
      </c>
      <c r="H88" s="11" t="s">
        <v>59</v>
      </c>
      <c r="I88" s="10">
        <f>I89</f>
        <v>2976.2999999999997</v>
      </c>
      <c r="J88" s="10">
        <f>J89</f>
        <v>1262</v>
      </c>
      <c r="K88" s="10">
        <f>K89</f>
        <v>1714.2999999999997</v>
      </c>
      <c r="L88" s="10">
        <f t="shared" si="4"/>
        <v>42.401639619662</v>
      </c>
    </row>
    <row r="89" spans="1:12" s="38" customFormat="1" ht="12.75">
      <c r="A89" s="41" t="s">
        <v>79</v>
      </c>
      <c r="B89" s="37" t="s">
        <v>34</v>
      </c>
      <c r="C89" s="37" t="s">
        <v>1</v>
      </c>
      <c r="D89" s="37" t="s">
        <v>48</v>
      </c>
      <c r="E89" s="11" t="s">
        <v>99</v>
      </c>
      <c r="F89" s="39">
        <v>71001</v>
      </c>
      <c r="G89" s="49" t="s">
        <v>215</v>
      </c>
      <c r="H89" s="37" t="s">
        <v>78</v>
      </c>
      <c r="I89" s="32">
        <f>2928.2+48.1</f>
        <v>2976.2999999999997</v>
      </c>
      <c r="J89" s="32">
        <v>1262</v>
      </c>
      <c r="K89" s="32">
        <f>I89-J89</f>
        <v>1714.2999999999997</v>
      </c>
      <c r="L89" s="32">
        <f t="shared" si="4"/>
        <v>42.401639619662</v>
      </c>
    </row>
    <row r="90" spans="1:12" s="3" customFormat="1" ht="24">
      <c r="A90" s="15" t="s">
        <v>64</v>
      </c>
      <c r="B90" s="11" t="s">
        <v>34</v>
      </c>
      <c r="C90" s="11" t="s">
        <v>1</v>
      </c>
      <c r="D90" s="11" t="s">
        <v>48</v>
      </c>
      <c r="E90" s="11" t="s">
        <v>99</v>
      </c>
      <c r="F90" s="23">
        <v>71001</v>
      </c>
      <c r="G90" s="48" t="s">
        <v>215</v>
      </c>
      <c r="H90" s="11" t="s">
        <v>63</v>
      </c>
      <c r="I90" s="10">
        <f>I91</f>
        <v>5128.9</v>
      </c>
      <c r="J90" s="10">
        <f>J91</f>
        <v>1920.7</v>
      </c>
      <c r="K90" s="10">
        <f>K91</f>
        <v>3208.2</v>
      </c>
      <c r="L90" s="10">
        <f t="shared" si="4"/>
        <v>37.44857571799022</v>
      </c>
    </row>
    <row r="91" spans="1:12" s="38" customFormat="1" ht="24">
      <c r="A91" s="33" t="s">
        <v>65</v>
      </c>
      <c r="B91" s="37" t="s">
        <v>34</v>
      </c>
      <c r="C91" s="37" t="s">
        <v>1</v>
      </c>
      <c r="D91" s="37" t="s">
        <v>48</v>
      </c>
      <c r="E91" s="11" t="s">
        <v>99</v>
      </c>
      <c r="F91" s="39">
        <v>71001</v>
      </c>
      <c r="G91" s="49" t="s">
        <v>215</v>
      </c>
      <c r="H91" s="37" t="s">
        <v>17</v>
      </c>
      <c r="I91" s="32">
        <f>5179.9-16.5-34.5</f>
        <v>5128.9</v>
      </c>
      <c r="J91" s="32">
        <v>1920.7</v>
      </c>
      <c r="K91" s="32">
        <f>I91-J91</f>
        <v>3208.2</v>
      </c>
      <c r="L91" s="32">
        <f t="shared" si="4"/>
        <v>37.44857571799022</v>
      </c>
    </row>
    <row r="92" spans="1:12" s="3" customFormat="1" ht="12.75">
      <c r="A92" s="15" t="s">
        <v>68</v>
      </c>
      <c r="B92" s="11" t="s">
        <v>34</v>
      </c>
      <c r="C92" s="11" t="s">
        <v>1</v>
      </c>
      <c r="D92" s="11" t="s">
        <v>48</v>
      </c>
      <c r="E92" s="11" t="s">
        <v>99</v>
      </c>
      <c r="F92" s="23">
        <v>71001</v>
      </c>
      <c r="G92" s="48" t="s">
        <v>215</v>
      </c>
      <c r="H92" s="11" t="s">
        <v>66</v>
      </c>
      <c r="I92" s="10">
        <f>I93</f>
        <v>200.5</v>
      </c>
      <c r="J92" s="10">
        <f>J93</f>
        <v>93</v>
      </c>
      <c r="K92" s="10">
        <f>K93</f>
        <v>107.5</v>
      </c>
      <c r="L92" s="10">
        <f t="shared" si="4"/>
        <v>46.38403990024938</v>
      </c>
    </row>
    <row r="93" spans="1:12" s="38" customFormat="1" ht="12.75">
      <c r="A93" s="33" t="s">
        <v>69</v>
      </c>
      <c r="B93" s="37" t="s">
        <v>34</v>
      </c>
      <c r="C93" s="37" t="s">
        <v>1</v>
      </c>
      <c r="D93" s="37" t="s">
        <v>48</v>
      </c>
      <c r="E93" s="11" t="s">
        <v>99</v>
      </c>
      <c r="F93" s="39">
        <v>71001</v>
      </c>
      <c r="G93" s="49" t="s">
        <v>215</v>
      </c>
      <c r="H93" s="37" t="s">
        <v>67</v>
      </c>
      <c r="I93" s="32">
        <f>180+34.5-14</f>
        <v>200.5</v>
      </c>
      <c r="J93" s="32">
        <v>93</v>
      </c>
      <c r="K93" s="32">
        <f>I93-J93</f>
        <v>107.5</v>
      </c>
      <c r="L93" s="32">
        <f t="shared" si="4"/>
        <v>46.38403990024938</v>
      </c>
    </row>
    <row r="94" spans="1:12" s="3" customFormat="1" ht="24">
      <c r="A94" s="15" t="s">
        <v>177</v>
      </c>
      <c r="B94" s="11" t="s">
        <v>34</v>
      </c>
      <c r="C94" s="11" t="s">
        <v>1</v>
      </c>
      <c r="D94" s="11" t="s">
        <v>48</v>
      </c>
      <c r="E94" s="11" t="s">
        <v>108</v>
      </c>
      <c r="F94" s="23">
        <v>74000</v>
      </c>
      <c r="G94" s="47" t="s">
        <v>216</v>
      </c>
      <c r="H94" s="11"/>
      <c r="I94" s="10">
        <f>I95+I101+I105+I117+I113+I109</f>
        <v>660.2</v>
      </c>
      <c r="J94" s="10">
        <f>J95+J101+J105+J117+J113+J109</f>
        <v>167.4</v>
      </c>
      <c r="K94" s="10">
        <f>K95+K101+K105+K117+K113+K109</f>
        <v>492.79999999999995</v>
      </c>
      <c r="L94" s="10">
        <f t="shared" si="4"/>
        <v>25.355952741593455</v>
      </c>
    </row>
    <row r="95" spans="1:12" s="3" customFormat="1" ht="51">
      <c r="A95" s="54" t="s">
        <v>344</v>
      </c>
      <c r="B95" s="11" t="s">
        <v>34</v>
      </c>
      <c r="C95" s="11" t="s">
        <v>1</v>
      </c>
      <c r="D95" s="11" t="s">
        <v>48</v>
      </c>
      <c r="E95" s="11" t="s">
        <v>109</v>
      </c>
      <c r="F95" s="23">
        <v>74002</v>
      </c>
      <c r="G95" s="47" t="s">
        <v>216</v>
      </c>
      <c r="H95" s="11"/>
      <c r="I95" s="10">
        <f>I96</f>
        <v>85.5</v>
      </c>
      <c r="J95" s="10">
        <f>J96</f>
        <v>28.8</v>
      </c>
      <c r="K95" s="10">
        <f>K96</f>
        <v>56.7</v>
      </c>
      <c r="L95" s="10">
        <f t="shared" si="4"/>
        <v>33.68421052631579</v>
      </c>
    </row>
    <row r="96" spans="1:12" s="3" customFormat="1" ht="38.25">
      <c r="A96" s="54" t="s">
        <v>343</v>
      </c>
      <c r="B96" s="11" t="s">
        <v>34</v>
      </c>
      <c r="C96" s="11" t="s">
        <v>1</v>
      </c>
      <c r="D96" s="11" t="s">
        <v>48</v>
      </c>
      <c r="E96" s="11" t="s">
        <v>110</v>
      </c>
      <c r="F96" s="23">
        <v>74002</v>
      </c>
      <c r="G96" s="23">
        <v>99050</v>
      </c>
      <c r="H96" s="11"/>
      <c r="I96" s="10">
        <f>I97+I99</f>
        <v>85.5</v>
      </c>
      <c r="J96" s="10">
        <f>J97+J99</f>
        <v>28.8</v>
      </c>
      <c r="K96" s="10">
        <f>K97+K99</f>
        <v>56.7</v>
      </c>
      <c r="L96" s="10">
        <f t="shared" si="4"/>
        <v>33.68421052631579</v>
      </c>
    </row>
    <row r="97" spans="1:12" s="3" customFormat="1" ht="24">
      <c r="A97" s="15" t="s">
        <v>64</v>
      </c>
      <c r="B97" s="11" t="s">
        <v>34</v>
      </c>
      <c r="C97" s="11" t="s">
        <v>1</v>
      </c>
      <c r="D97" s="11" t="s">
        <v>48</v>
      </c>
      <c r="E97" s="11" t="s">
        <v>110</v>
      </c>
      <c r="F97" s="23">
        <v>74002</v>
      </c>
      <c r="G97" s="23">
        <v>99050</v>
      </c>
      <c r="H97" s="11" t="s">
        <v>63</v>
      </c>
      <c r="I97" s="10">
        <f>I98</f>
        <v>47.1</v>
      </c>
      <c r="J97" s="10">
        <f>J98</f>
        <v>12.9</v>
      </c>
      <c r="K97" s="10">
        <f>K98</f>
        <v>34.2</v>
      </c>
      <c r="L97" s="10">
        <f t="shared" si="4"/>
        <v>27.388535031847134</v>
      </c>
    </row>
    <row r="98" spans="1:12" s="38" customFormat="1" ht="24">
      <c r="A98" s="33" t="s">
        <v>65</v>
      </c>
      <c r="B98" s="37" t="s">
        <v>34</v>
      </c>
      <c r="C98" s="37" t="s">
        <v>1</v>
      </c>
      <c r="D98" s="37" t="s">
        <v>48</v>
      </c>
      <c r="E98" s="11" t="s">
        <v>110</v>
      </c>
      <c r="F98" s="39">
        <v>74002</v>
      </c>
      <c r="G98" s="39">
        <v>99050</v>
      </c>
      <c r="H98" s="37" t="s">
        <v>17</v>
      </c>
      <c r="I98" s="32">
        <f>95.5-20-10-18.4</f>
        <v>47.1</v>
      </c>
      <c r="J98" s="32">
        <v>12.9</v>
      </c>
      <c r="K98" s="32">
        <f>I98-J98</f>
        <v>34.2</v>
      </c>
      <c r="L98" s="32">
        <f t="shared" si="4"/>
        <v>27.388535031847134</v>
      </c>
    </row>
    <row r="99" spans="1:12" s="3" customFormat="1" ht="12.75">
      <c r="A99" s="15" t="s">
        <v>68</v>
      </c>
      <c r="B99" s="11" t="s">
        <v>34</v>
      </c>
      <c r="C99" s="11" t="s">
        <v>1</v>
      </c>
      <c r="D99" s="11" t="s">
        <v>48</v>
      </c>
      <c r="E99" s="11" t="s">
        <v>110</v>
      </c>
      <c r="F99" s="23">
        <v>74002</v>
      </c>
      <c r="G99" s="23">
        <v>99050</v>
      </c>
      <c r="H99" s="11" t="s">
        <v>66</v>
      </c>
      <c r="I99" s="10">
        <f>I100</f>
        <v>38.4</v>
      </c>
      <c r="J99" s="10">
        <f>J100</f>
        <v>15.9</v>
      </c>
      <c r="K99" s="10">
        <f>K100</f>
        <v>22.5</v>
      </c>
      <c r="L99" s="10">
        <f t="shared" si="4"/>
        <v>41.40625</v>
      </c>
    </row>
    <row r="100" spans="1:12" s="38" customFormat="1" ht="12.75">
      <c r="A100" s="33" t="s">
        <v>69</v>
      </c>
      <c r="B100" s="37" t="s">
        <v>34</v>
      </c>
      <c r="C100" s="37" t="s">
        <v>1</v>
      </c>
      <c r="D100" s="37" t="s">
        <v>48</v>
      </c>
      <c r="E100" s="11" t="s">
        <v>110</v>
      </c>
      <c r="F100" s="39">
        <v>74002</v>
      </c>
      <c r="G100" s="39">
        <v>99050</v>
      </c>
      <c r="H100" s="37" t="s">
        <v>67</v>
      </c>
      <c r="I100" s="32">
        <f>20+18.4</f>
        <v>38.4</v>
      </c>
      <c r="J100" s="32">
        <v>15.9</v>
      </c>
      <c r="K100" s="32">
        <f>I100-J100</f>
        <v>22.5</v>
      </c>
      <c r="L100" s="32">
        <f t="shared" si="4"/>
        <v>41.40625</v>
      </c>
    </row>
    <row r="101" spans="1:12" s="3" customFormat="1" ht="24">
      <c r="A101" s="15" t="s">
        <v>237</v>
      </c>
      <c r="B101" s="11" t="s">
        <v>34</v>
      </c>
      <c r="C101" s="11" t="s">
        <v>1</v>
      </c>
      <c r="D101" s="11" t="s">
        <v>48</v>
      </c>
      <c r="E101" s="11" t="s">
        <v>111</v>
      </c>
      <c r="F101" s="23">
        <v>74005</v>
      </c>
      <c r="G101" s="47" t="s">
        <v>216</v>
      </c>
      <c r="H101" s="11"/>
      <c r="I101" s="10">
        <f>I102</f>
        <v>21.5</v>
      </c>
      <c r="J101" s="10">
        <f aca="true" t="shared" si="7" ref="J101:K103">J102</f>
        <v>0</v>
      </c>
      <c r="K101" s="10">
        <f t="shared" si="7"/>
        <v>21.5</v>
      </c>
      <c r="L101" s="10">
        <f t="shared" si="4"/>
        <v>0</v>
      </c>
    </row>
    <row r="102" spans="1:12" s="3" customFormat="1" ht="12.75">
      <c r="A102" s="15" t="s">
        <v>227</v>
      </c>
      <c r="B102" s="11" t="s">
        <v>34</v>
      </c>
      <c r="C102" s="11" t="s">
        <v>1</v>
      </c>
      <c r="D102" s="11" t="s">
        <v>48</v>
      </c>
      <c r="E102" s="11" t="s">
        <v>111</v>
      </c>
      <c r="F102" s="23">
        <v>74005</v>
      </c>
      <c r="G102" s="23">
        <v>99070</v>
      </c>
      <c r="H102" s="11"/>
      <c r="I102" s="10">
        <f>I103</f>
        <v>21.5</v>
      </c>
      <c r="J102" s="10">
        <f t="shared" si="7"/>
        <v>0</v>
      </c>
      <c r="K102" s="10">
        <f t="shared" si="7"/>
        <v>21.5</v>
      </c>
      <c r="L102" s="10">
        <f t="shared" si="4"/>
        <v>0</v>
      </c>
    </row>
    <row r="103" spans="1:12" s="3" customFormat="1" ht="24">
      <c r="A103" s="15" t="s">
        <v>64</v>
      </c>
      <c r="B103" s="11" t="s">
        <v>34</v>
      </c>
      <c r="C103" s="11" t="s">
        <v>1</v>
      </c>
      <c r="D103" s="11" t="s">
        <v>48</v>
      </c>
      <c r="E103" s="11" t="s">
        <v>111</v>
      </c>
      <c r="F103" s="23">
        <v>74005</v>
      </c>
      <c r="G103" s="23">
        <v>99070</v>
      </c>
      <c r="H103" s="11" t="s">
        <v>63</v>
      </c>
      <c r="I103" s="10">
        <f>I104</f>
        <v>21.5</v>
      </c>
      <c r="J103" s="10">
        <f t="shared" si="7"/>
        <v>0</v>
      </c>
      <c r="K103" s="10">
        <f t="shared" si="7"/>
        <v>21.5</v>
      </c>
      <c r="L103" s="10">
        <f t="shared" si="4"/>
        <v>0</v>
      </c>
    </row>
    <row r="104" spans="1:12" s="38" customFormat="1" ht="24">
      <c r="A104" s="33" t="s">
        <v>65</v>
      </c>
      <c r="B104" s="37" t="s">
        <v>34</v>
      </c>
      <c r="C104" s="37" t="s">
        <v>1</v>
      </c>
      <c r="D104" s="37" t="s">
        <v>48</v>
      </c>
      <c r="E104" s="11" t="s">
        <v>111</v>
      </c>
      <c r="F104" s="39">
        <v>74005</v>
      </c>
      <c r="G104" s="39">
        <v>99070</v>
      </c>
      <c r="H104" s="37" t="s">
        <v>17</v>
      </c>
      <c r="I104" s="32">
        <v>21.5</v>
      </c>
      <c r="J104" s="32">
        <v>0</v>
      </c>
      <c r="K104" s="32">
        <f>I104-J104</f>
        <v>21.5</v>
      </c>
      <c r="L104" s="32">
        <f t="shared" si="4"/>
        <v>0</v>
      </c>
    </row>
    <row r="105" spans="1:12" s="3" customFormat="1" ht="48">
      <c r="A105" s="15" t="s">
        <v>212</v>
      </c>
      <c r="B105" s="11" t="s">
        <v>34</v>
      </c>
      <c r="C105" s="11" t="s">
        <v>1</v>
      </c>
      <c r="D105" s="11" t="s">
        <v>48</v>
      </c>
      <c r="E105" s="11" t="s">
        <v>211</v>
      </c>
      <c r="F105" s="23">
        <v>74006</v>
      </c>
      <c r="G105" s="47" t="s">
        <v>216</v>
      </c>
      <c r="H105" s="11"/>
      <c r="I105" s="10">
        <f>I106</f>
        <v>383.2</v>
      </c>
      <c r="J105" s="10">
        <f aca="true" t="shared" si="8" ref="J105:K107">J106</f>
        <v>108.9</v>
      </c>
      <c r="K105" s="10">
        <f t="shared" si="8"/>
        <v>274.29999999999995</v>
      </c>
      <c r="L105" s="10">
        <f t="shared" si="4"/>
        <v>28.41858037578288</v>
      </c>
    </row>
    <row r="106" spans="1:12" s="3" customFormat="1" ht="48">
      <c r="A106" s="15" t="s">
        <v>212</v>
      </c>
      <c r="B106" s="11" t="s">
        <v>34</v>
      </c>
      <c r="C106" s="11" t="s">
        <v>1</v>
      </c>
      <c r="D106" s="11" t="s">
        <v>48</v>
      </c>
      <c r="E106" s="11" t="s">
        <v>211</v>
      </c>
      <c r="F106" s="23">
        <v>74006</v>
      </c>
      <c r="G106" s="23">
        <v>99280</v>
      </c>
      <c r="H106" s="11"/>
      <c r="I106" s="10">
        <f>I107</f>
        <v>383.2</v>
      </c>
      <c r="J106" s="10">
        <f t="shared" si="8"/>
        <v>108.9</v>
      </c>
      <c r="K106" s="10">
        <f t="shared" si="8"/>
        <v>274.29999999999995</v>
      </c>
      <c r="L106" s="10">
        <f t="shared" si="4"/>
        <v>28.41858037578288</v>
      </c>
    </row>
    <row r="107" spans="1:12" s="3" customFormat="1" ht="24">
      <c r="A107" s="15" t="s">
        <v>64</v>
      </c>
      <c r="B107" s="11" t="s">
        <v>34</v>
      </c>
      <c r="C107" s="11" t="s">
        <v>1</v>
      </c>
      <c r="D107" s="11" t="s">
        <v>48</v>
      </c>
      <c r="E107" s="11" t="s">
        <v>211</v>
      </c>
      <c r="F107" s="23">
        <v>74006</v>
      </c>
      <c r="G107" s="23">
        <v>99280</v>
      </c>
      <c r="H107" s="11" t="s">
        <v>63</v>
      </c>
      <c r="I107" s="10">
        <f>I108</f>
        <v>383.2</v>
      </c>
      <c r="J107" s="10">
        <f t="shared" si="8"/>
        <v>108.9</v>
      </c>
      <c r="K107" s="10">
        <f t="shared" si="8"/>
        <v>274.29999999999995</v>
      </c>
      <c r="L107" s="10">
        <f t="shared" si="4"/>
        <v>28.41858037578288</v>
      </c>
    </row>
    <row r="108" spans="1:12" s="38" customFormat="1" ht="24">
      <c r="A108" s="33" t="s">
        <v>65</v>
      </c>
      <c r="B108" s="37" t="s">
        <v>34</v>
      </c>
      <c r="C108" s="37" t="s">
        <v>1</v>
      </c>
      <c r="D108" s="37" t="s">
        <v>48</v>
      </c>
      <c r="E108" s="11" t="s">
        <v>211</v>
      </c>
      <c r="F108" s="39">
        <v>74006</v>
      </c>
      <c r="G108" s="39">
        <v>99280</v>
      </c>
      <c r="H108" s="37" t="s">
        <v>17</v>
      </c>
      <c r="I108" s="32">
        <f>316.2+67</f>
        <v>383.2</v>
      </c>
      <c r="J108" s="32">
        <v>108.9</v>
      </c>
      <c r="K108" s="32">
        <f>I108-J108</f>
        <v>274.29999999999995</v>
      </c>
      <c r="L108" s="32">
        <f t="shared" si="4"/>
        <v>28.41858037578288</v>
      </c>
    </row>
    <row r="109" spans="1:12" s="3" customFormat="1" ht="38.25">
      <c r="A109" s="54" t="s">
        <v>354</v>
      </c>
      <c r="B109" s="11" t="s">
        <v>34</v>
      </c>
      <c r="C109" s="11" t="s">
        <v>1</v>
      </c>
      <c r="D109" s="11" t="s">
        <v>48</v>
      </c>
      <c r="E109" s="29" t="s">
        <v>211</v>
      </c>
      <c r="F109" s="23">
        <v>74008</v>
      </c>
      <c r="G109" s="47" t="s">
        <v>216</v>
      </c>
      <c r="H109" s="11"/>
      <c r="I109" s="10">
        <f>I110</f>
        <v>10</v>
      </c>
      <c r="J109" s="10">
        <f aca="true" t="shared" si="9" ref="J109:K111">J110</f>
        <v>0</v>
      </c>
      <c r="K109" s="10">
        <f t="shared" si="9"/>
        <v>10</v>
      </c>
      <c r="L109" s="10">
        <f t="shared" si="4"/>
        <v>0</v>
      </c>
    </row>
    <row r="110" spans="1:12" s="3" customFormat="1" ht="25.5">
      <c r="A110" s="54" t="s">
        <v>353</v>
      </c>
      <c r="B110" s="11" t="s">
        <v>34</v>
      </c>
      <c r="C110" s="11" t="s">
        <v>1</v>
      </c>
      <c r="D110" s="11" t="s">
        <v>48</v>
      </c>
      <c r="E110" s="29" t="s">
        <v>211</v>
      </c>
      <c r="F110" s="23">
        <v>74008</v>
      </c>
      <c r="G110" s="23">
        <v>99090</v>
      </c>
      <c r="H110" s="11"/>
      <c r="I110" s="10">
        <f>I111</f>
        <v>10</v>
      </c>
      <c r="J110" s="10">
        <f t="shared" si="9"/>
        <v>0</v>
      </c>
      <c r="K110" s="10">
        <f t="shared" si="9"/>
        <v>10</v>
      </c>
      <c r="L110" s="10">
        <f t="shared" si="4"/>
        <v>0</v>
      </c>
    </row>
    <row r="111" spans="1:12" s="3" customFormat="1" ht="24">
      <c r="A111" s="15" t="s">
        <v>64</v>
      </c>
      <c r="B111" s="11" t="s">
        <v>34</v>
      </c>
      <c r="C111" s="11" t="s">
        <v>1</v>
      </c>
      <c r="D111" s="11" t="s">
        <v>48</v>
      </c>
      <c r="E111" s="29" t="s">
        <v>211</v>
      </c>
      <c r="F111" s="23">
        <v>74008</v>
      </c>
      <c r="G111" s="23">
        <v>99090</v>
      </c>
      <c r="H111" s="11" t="s">
        <v>63</v>
      </c>
      <c r="I111" s="10">
        <f>I112</f>
        <v>10</v>
      </c>
      <c r="J111" s="10">
        <f t="shared" si="9"/>
        <v>0</v>
      </c>
      <c r="K111" s="10">
        <f t="shared" si="9"/>
        <v>10</v>
      </c>
      <c r="L111" s="10">
        <f t="shared" si="4"/>
        <v>0</v>
      </c>
    </row>
    <row r="112" spans="1:12" s="38" customFormat="1" ht="24">
      <c r="A112" s="33" t="s">
        <v>65</v>
      </c>
      <c r="B112" s="37" t="s">
        <v>34</v>
      </c>
      <c r="C112" s="37" t="s">
        <v>1</v>
      </c>
      <c r="D112" s="37" t="s">
        <v>48</v>
      </c>
      <c r="E112" s="11" t="s">
        <v>211</v>
      </c>
      <c r="F112" s="39">
        <v>74008</v>
      </c>
      <c r="G112" s="39">
        <v>99090</v>
      </c>
      <c r="H112" s="37" t="s">
        <v>17</v>
      </c>
      <c r="I112" s="32">
        <v>10</v>
      </c>
      <c r="J112" s="32">
        <v>0</v>
      </c>
      <c r="K112" s="32">
        <f>I112-J112</f>
        <v>10</v>
      </c>
      <c r="L112" s="32">
        <f t="shared" si="4"/>
        <v>0</v>
      </c>
    </row>
    <row r="113" spans="1:12" s="3" customFormat="1" ht="36">
      <c r="A113" s="15" t="s">
        <v>312</v>
      </c>
      <c r="B113" s="11" t="s">
        <v>34</v>
      </c>
      <c r="C113" s="11" t="s">
        <v>1</v>
      </c>
      <c r="D113" s="11" t="s">
        <v>48</v>
      </c>
      <c r="E113" s="11" t="s">
        <v>211</v>
      </c>
      <c r="F113" s="23">
        <v>74010</v>
      </c>
      <c r="G113" s="47" t="s">
        <v>216</v>
      </c>
      <c r="H113" s="11"/>
      <c r="I113" s="10">
        <f>I114</f>
        <v>60</v>
      </c>
      <c r="J113" s="10">
        <f aca="true" t="shared" si="10" ref="J113:K115">J114</f>
        <v>0</v>
      </c>
      <c r="K113" s="10">
        <f t="shared" si="10"/>
        <v>60</v>
      </c>
      <c r="L113" s="10">
        <f t="shared" si="4"/>
        <v>0</v>
      </c>
    </row>
    <row r="114" spans="1:12" s="3" customFormat="1" ht="36">
      <c r="A114" s="15" t="s">
        <v>311</v>
      </c>
      <c r="B114" s="11" t="s">
        <v>34</v>
      </c>
      <c r="C114" s="11" t="s">
        <v>1</v>
      </c>
      <c r="D114" s="11" t="s">
        <v>48</v>
      </c>
      <c r="E114" s="11" t="s">
        <v>211</v>
      </c>
      <c r="F114" s="23">
        <v>74010</v>
      </c>
      <c r="G114" s="47" t="s">
        <v>310</v>
      </c>
      <c r="H114" s="11"/>
      <c r="I114" s="10">
        <f>I115</f>
        <v>60</v>
      </c>
      <c r="J114" s="10">
        <f t="shared" si="10"/>
        <v>0</v>
      </c>
      <c r="K114" s="10">
        <f t="shared" si="10"/>
        <v>60</v>
      </c>
      <c r="L114" s="10">
        <f t="shared" si="4"/>
        <v>0</v>
      </c>
    </row>
    <row r="115" spans="1:12" s="3" customFormat="1" ht="24">
      <c r="A115" s="15" t="s">
        <v>64</v>
      </c>
      <c r="B115" s="11" t="s">
        <v>34</v>
      </c>
      <c r="C115" s="11" t="s">
        <v>1</v>
      </c>
      <c r="D115" s="11" t="s">
        <v>48</v>
      </c>
      <c r="E115" s="11" t="s">
        <v>211</v>
      </c>
      <c r="F115" s="23">
        <v>74010</v>
      </c>
      <c r="G115" s="47" t="s">
        <v>310</v>
      </c>
      <c r="H115" s="11" t="s">
        <v>63</v>
      </c>
      <c r="I115" s="10">
        <f>I116</f>
        <v>60</v>
      </c>
      <c r="J115" s="10">
        <f t="shared" si="10"/>
        <v>0</v>
      </c>
      <c r="K115" s="10">
        <f t="shared" si="10"/>
        <v>60</v>
      </c>
      <c r="L115" s="10">
        <f t="shared" si="4"/>
        <v>0</v>
      </c>
    </row>
    <row r="116" spans="1:12" s="38" customFormat="1" ht="24">
      <c r="A116" s="33" t="s">
        <v>65</v>
      </c>
      <c r="B116" s="37" t="s">
        <v>34</v>
      </c>
      <c r="C116" s="37" t="s">
        <v>1</v>
      </c>
      <c r="D116" s="37" t="s">
        <v>48</v>
      </c>
      <c r="E116" s="11" t="s">
        <v>211</v>
      </c>
      <c r="F116" s="39">
        <v>74010</v>
      </c>
      <c r="G116" s="55" t="s">
        <v>310</v>
      </c>
      <c r="H116" s="37" t="s">
        <v>17</v>
      </c>
      <c r="I116" s="32">
        <v>60</v>
      </c>
      <c r="J116" s="32">
        <v>0</v>
      </c>
      <c r="K116" s="32">
        <f>I116-J116</f>
        <v>60</v>
      </c>
      <c r="L116" s="32">
        <f t="shared" si="4"/>
        <v>0</v>
      </c>
    </row>
    <row r="117" spans="1:12" s="3" customFormat="1" ht="24">
      <c r="A117" s="15" t="s">
        <v>289</v>
      </c>
      <c r="B117" s="11" t="s">
        <v>34</v>
      </c>
      <c r="C117" s="11" t="s">
        <v>1</v>
      </c>
      <c r="D117" s="11" t="s">
        <v>48</v>
      </c>
      <c r="E117" s="11"/>
      <c r="F117" s="23">
        <v>74012</v>
      </c>
      <c r="G117" s="47" t="s">
        <v>216</v>
      </c>
      <c r="H117" s="11"/>
      <c r="I117" s="10">
        <f>I118</f>
        <v>100</v>
      </c>
      <c r="J117" s="10">
        <f aca="true" t="shared" si="11" ref="J117:K119">J118</f>
        <v>29.7</v>
      </c>
      <c r="K117" s="10">
        <f t="shared" si="11"/>
        <v>70.3</v>
      </c>
      <c r="L117" s="10">
        <f t="shared" si="4"/>
        <v>29.7</v>
      </c>
    </row>
    <row r="118" spans="1:12" s="3" customFormat="1" ht="24">
      <c r="A118" s="15" t="s">
        <v>288</v>
      </c>
      <c r="B118" s="11" t="s">
        <v>34</v>
      </c>
      <c r="C118" s="11" t="s">
        <v>1</v>
      </c>
      <c r="D118" s="11" t="s">
        <v>48</v>
      </c>
      <c r="E118" s="11"/>
      <c r="F118" s="23">
        <v>74012</v>
      </c>
      <c r="G118" s="23">
        <v>99290</v>
      </c>
      <c r="H118" s="11"/>
      <c r="I118" s="10">
        <f>I119</f>
        <v>100</v>
      </c>
      <c r="J118" s="10">
        <f t="shared" si="11"/>
        <v>29.7</v>
      </c>
      <c r="K118" s="10">
        <f t="shared" si="11"/>
        <v>70.3</v>
      </c>
      <c r="L118" s="10">
        <f t="shared" si="4"/>
        <v>29.7</v>
      </c>
    </row>
    <row r="119" spans="1:12" s="3" customFormat="1" ht="24">
      <c r="A119" s="15" t="s">
        <v>64</v>
      </c>
      <c r="B119" s="11" t="s">
        <v>34</v>
      </c>
      <c r="C119" s="11" t="s">
        <v>1</v>
      </c>
      <c r="D119" s="11" t="s">
        <v>48</v>
      </c>
      <c r="E119" s="11"/>
      <c r="F119" s="23">
        <v>74012</v>
      </c>
      <c r="G119" s="23">
        <v>99290</v>
      </c>
      <c r="H119" s="11" t="s">
        <v>63</v>
      </c>
      <c r="I119" s="10">
        <f>I120</f>
        <v>100</v>
      </c>
      <c r="J119" s="10">
        <f t="shared" si="11"/>
        <v>29.7</v>
      </c>
      <c r="K119" s="10">
        <f t="shared" si="11"/>
        <v>70.3</v>
      </c>
      <c r="L119" s="10">
        <f t="shared" si="4"/>
        <v>29.7</v>
      </c>
    </row>
    <row r="120" spans="1:12" s="38" customFormat="1" ht="24">
      <c r="A120" s="33" t="s">
        <v>65</v>
      </c>
      <c r="B120" s="37" t="s">
        <v>34</v>
      </c>
      <c r="C120" s="37" t="s">
        <v>1</v>
      </c>
      <c r="D120" s="37" t="s">
        <v>48</v>
      </c>
      <c r="E120" s="11"/>
      <c r="F120" s="39">
        <v>74012</v>
      </c>
      <c r="G120" s="39">
        <v>99290</v>
      </c>
      <c r="H120" s="37" t="s">
        <v>17</v>
      </c>
      <c r="I120" s="32">
        <v>100</v>
      </c>
      <c r="J120" s="32">
        <v>29.7</v>
      </c>
      <c r="K120" s="32">
        <f>I120-J120</f>
        <v>70.3</v>
      </c>
      <c r="L120" s="32">
        <f t="shared" si="4"/>
        <v>29.7</v>
      </c>
    </row>
    <row r="121" spans="1:12" s="3" customFormat="1" ht="15">
      <c r="A121" s="15" t="s">
        <v>208</v>
      </c>
      <c r="B121" s="11" t="s">
        <v>34</v>
      </c>
      <c r="C121" s="11" t="s">
        <v>1</v>
      </c>
      <c r="D121" s="11" t="s">
        <v>48</v>
      </c>
      <c r="E121" s="11"/>
      <c r="F121" s="52">
        <v>99000</v>
      </c>
      <c r="G121" s="53" t="s">
        <v>216</v>
      </c>
      <c r="H121" s="11"/>
      <c r="I121" s="10">
        <f>I122</f>
        <v>135.7</v>
      </c>
      <c r="J121" s="10">
        <f aca="true" t="shared" si="12" ref="J121:K124">J122</f>
        <v>0</v>
      </c>
      <c r="K121" s="10">
        <f t="shared" si="12"/>
        <v>135.7</v>
      </c>
      <c r="L121" s="10">
        <f t="shared" si="4"/>
        <v>0</v>
      </c>
    </row>
    <row r="122" spans="1:12" s="3" customFormat="1" ht="15">
      <c r="A122" s="15" t="s">
        <v>317</v>
      </c>
      <c r="B122" s="11" t="s">
        <v>34</v>
      </c>
      <c r="C122" s="11" t="s">
        <v>1</v>
      </c>
      <c r="D122" s="11" t="s">
        <v>48</v>
      </c>
      <c r="E122" s="11"/>
      <c r="F122" s="19">
        <v>99300</v>
      </c>
      <c r="G122" s="47" t="s">
        <v>216</v>
      </c>
      <c r="H122" s="11"/>
      <c r="I122" s="10">
        <f>I123</f>
        <v>135.7</v>
      </c>
      <c r="J122" s="10">
        <f t="shared" si="12"/>
        <v>0</v>
      </c>
      <c r="K122" s="10">
        <f t="shared" si="12"/>
        <v>135.7</v>
      </c>
      <c r="L122" s="10">
        <f t="shared" si="4"/>
        <v>0</v>
      </c>
    </row>
    <row r="123" spans="1:12" s="3" customFormat="1" ht="24">
      <c r="A123" s="17" t="s">
        <v>217</v>
      </c>
      <c r="B123" s="11" t="s">
        <v>34</v>
      </c>
      <c r="C123" s="11" t="s">
        <v>1</v>
      </c>
      <c r="D123" s="11" t="s">
        <v>48</v>
      </c>
      <c r="E123" s="11"/>
      <c r="F123" s="19">
        <v>99300</v>
      </c>
      <c r="G123" s="48" t="s">
        <v>215</v>
      </c>
      <c r="H123" s="11"/>
      <c r="I123" s="10">
        <f>I124</f>
        <v>135.7</v>
      </c>
      <c r="J123" s="10">
        <f t="shared" si="12"/>
        <v>0</v>
      </c>
      <c r="K123" s="10">
        <f t="shared" si="12"/>
        <v>135.7</v>
      </c>
      <c r="L123" s="10">
        <f t="shared" si="4"/>
        <v>0</v>
      </c>
    </row>
    <row r="124" spans="1:12" s="3" customFormat="1" ht="15">
      <c r="A124" s="15" t="s">
        <v>68</v>
      </c>
      <c r="B124" s="11" t="s">
        <v>34</v>
      </c>
      <c r="C124" s="11" t="s">
        <v>1</v>
      </c>
      <c r="D124" s="11" t="s">
        <v>48</v>
      </c>
      <c r="E124" s="11"/>
      <c r="F124" s="19">
        <v>99300</v>
      </c>
      <c r="G124" s="48" t="s">
        <v>215</v>
      </c>
      <c r="H124" s="11" t="s">
        <v>66</v>
      </c>
      <c r="I124" s="10">
        <f>I125</f>
        <v>135.7</v>
      </c>
      <c r="J124" s="10">
        <f t="shared" si="12"/>
        <v>0</v>
      </c>
      <c r="K124" s="10">
        <f t="shared" si="12"/>
        <v>135.7</v>
      </c>
      <c r="L124" s="10">
        <f t="shared" si="4"/>
        <v>0</v>
      </c>
    </row>
    <row r="125" spans="1:12" s="38" customFormat="1" ht="15">
      <c r="A125" s="33" t="s">
        <v>335</v>
      </c>
      <c r="B125" s="37" t="s">
        <v>34</v>
      </c>
      <c r="C125" s="37" t="s">
        <v>1</v>
      </c>
      <c r="D125" s="37" t="s">
        <v>48</v>
      </c>
      <c r="E125" s="26"/>
      <c r="F125" s="40">
        <v>99300</v>
      </c>
      <c r="G125" s="49" t="s">
        <v>215</v>
      </c>
      <c r="H125" s="37" t="s">
        <v>334</v>
      </c>
      <c r="I125" s="32">
        <v>135.7</v>
      </c>
      <c r="J125" s="32">
        <v>0</v>
      </c>
      <c r="K125" s="32">
        <f>I125-J125</f>
        <v>135.7</v>
      </c>
      <c r="L125" s="32">
        <f t="shared" si="4"/>
        <v>0</v>
      </c>
    </row>
    <row r="126" spans="1:12" s="3" customFormat="1" ht="12">
      <c r="A126" s="15" t="s">
        <v>93</v>
      </c>
      <c r="B126" s="11" t="s">
        <v>34</v>
      </c>
      <c r="C126" s="11" t="s">
        <v>6</v>
      </c>
      <c r="D126" s="11"/>
      <c r="E126" s="11"/>
      <c r="F126" s="11"/>
      <c r="G126" s="11"/>
      <c r="H126" s="11"/>
      <c r="I126" s="10">
        <f>I127</f>
        <v>160</v>
      </c>
      <c r="J126" s="10">
        <f aca="true" t="shared" si="13" ref="J126:K129">J127</f>
        <v>69.2</v>
      </c>
      <c r="K126" s="10">
        <f t="shared" si="13"/>
        <v>90.8</v>
      </c>
      <c r="L126" s="10">
        <f t="shared" si="4"/>
        <v>43.25</v>
      </c>
    </row>
    <row r="127" spans="1:12" s="3" customFormat="1" ht="12">
      <c r="A127" s="15" t="s">
        <v>94</v>
      </c>
      <c r="B127" s="11" t="s">
        <v>34</v>
      </c>
      <c r="C127" s="11" t="s">
        <v>6</v>
      </c>
      <c r="D127" s="11" t="s">
        <v>5</v>
      </c>
      <c r="E127" s="11"/>
      <c r="F127" s="11"/>
      <c r="G127" s="11"/>
      <c r="H127" s="11"/>
      <c r="I127" s="10">
        <f>I128</f>
        <v>160</v>
      </c>
      <c r="J127" s="10">
        <f t="shared" si="13"/>
        <v>69.2</v>
      </c>
      <c r="K127" s="10">
        <f t="shared" si="13"/>
        <v>90.8</v>
      </c>
      <c r="L127" s="10">
        <f t="shared" si="4"/>
        <v>43.25</v>
      </c>
    </row>
    <row r="128" spans="1:12" s="3" customFormat="1" ht="24">
      <c r="A128" s="17" t="s">
        <v>174</v>
      </c>
      <c r="B128" s="11" t="s">
        <v>34</v>
      </c>
      <c r="C128" s="11" t="s">
        <v>6</v>
      </c>
      <c r="D128" s="11" t="s">
        <v>5</v>
      </c>
      <c r="E128" s="11" t="s">
        <v>97</v>
      </c>
      <c r="F128" s="19">
        <v>71000</v>
      </c>
      <c r="G128" s="47" t="s">
        <v>216</v>
      </c>
      <c r="H128" s="11"/>
      <c r="I128" s="10">
        <f>I129</f>
        <v>160</v>
      </c>
      <c r="J128" s="10">
        <f t="shared" si="13"/>
        <v>69.2</v>
      </c>
      <c r="K128" s="10">
        <f t="shared" si="13"/>
        <v>90.8</v>
      </c>
      <c r="L128" s="10">
        <f t="shared" si="4"/>
        <v>43.25</v>
      </c>
    </row>
    <row r="129" spans="1:12" s="3" customFormat="1" ht="24">
      <c r="A129" s="15" t="s">
        <v>220</v>
      </c>
      <c r="B129" s="11" t="s">
        <v>34</v>
      </c>
      <c r="C129" s="11" t="s">
        <v>6</v>
      </c>
      <c r="D129" s="11" t="s">
        <v>5</v>
      </c>
      <c r="E129" s="11" t="s">
        <v>98</v>
      </c>
      <c r="F129" s="23">
        <v>71003</v>
      </c>
      <c r="G129" s="47" t="s">
        <v>216</v>
      </c>
      <c r="H129" s="11"/>
      <c r="I129" s="10">
        <f>I130</f>
        <v>160</v>
      </c>
      <c r="J129" s="10">
        <f t="shared" si="13"/>
        <v>69.2</v>
      </c>
      <c r="K129" s="10">
        <f t="shared" si="13"/>
        <v>90.8</v>
      </c>
      <c r="L129" s="10">
        <f t="shared" si="4"/>
        <v>43.25</v>
      </c>
    </row>
    <row r="130" spans="1:12" s="3" customFormat="1" ht="24">
      <c r="A130" s="15" t="s">
        <v>183</v>
      </c>
      <c r="B130" s="11" t="s">
        <v>34</v>
      </c>
      <c r="C130" s="11" t="s">
        <v>6</v>
      </c>
      <c r="D130" s="11" t="s">
        <v>5</v>
      </c>
      <c r="E130" s="11" t="s">
        <v>112</v>
      </c>
      <c r="F130" s="23">
        <v>71003</v>
      </c>
      <c r="G130" s="23">
        <v>51180</v>
      </c>
      <c r="H130" s="11"/>
      <c r="I130" s="10">
        <f>I131+I133</f>
        <v>160</v>
      </c>
      <c r="J130" s="10">
        <f>J131+J133</f>
        <v>69.2</v>
      </c>
      <c r="K130" s="10">
        <f>K131+K133</f>
        <v>90.8</v>
      </c>
      <c r="L130" s="10">
        <f t="shared" si="4"/>
        <v>43.25</v>
      </c>
    </row>
    <row r="131" spans="1:12" s="3" customFormat="1" ht="60">
      <c r="A131" s="15" t="s">
        <v>60</v>
      </c>
      <c r="B131" s="11" t="s">
        <v>34</v>
      </c>
      <c r="C131" s="11" t="s">
        <v>6</v>
      </c>
      <c r="D131" s="11" t="s">
        <v>5</v>
      </c>
      <c r="E131" s="11" t="s">
        <v>112</v>
      </c>
      <c r="F131" s="23">
        <v>71003</v>
      </c>
      <c r="G131" s="23">
        <v>51180</v>
      </c>
      <c r="H131" s="11" t="s">
        <v>59</v>
      </c>
      <c r="I131" s="10">
        <f>I132</f>
        <v>155.5</v>
      </c>
      <c r="J131" s="10">
        <f>J132</f>
        <v>69.2</v>
      </c>
      <c r="K131" s="10">
        <f>K132</f>
        <v>86.3</v>
      </c>
      <c r="L131" s="10">
        <f t="shared" si="4"/>
        <v>44.5016077170418</v>
      </c>
    </row>
    <row r="132" spans="1:12" s="38" customFormat="1" ht="24">
      <c r="A132" s="33" t="s">
        <v>62</v>
      </c>
      <c r="B132" s="37" t="s">
        <v>34</v>
      </c>
      <c r="C132" s="37" t="s">
        <v>6</v>
      </c>
      <c r="D132" s="37" t="s">
        <v>5</v>
      </c>
      <c r="E132" s="11" t="s">
        <v>112</v>
      </c>
      <c r="F132" s="39">
        <v>71003</v>
      </c>
      <c r="G132" s="39">
        <v>51180</v>
      </c>
      <c r="H132" s="37" t="s">
        <v>61</v>
      </c>
      <c r="I132" s="32">
        <v>155.5</v>
      </c>
      <c r="J132" s="32">
        <v>69.2</v>
      </c>
      <c r="K132" s="32">
        <f>I132-J132</f>
        <v>86.3</v>
      </c>
      <c r="L132" s="32">
        <f t="shared" si="4"/>
        <v>44.5016077170418</v>
      </c>
    </row>
    <row r="133" spans="1:12" s="3" customFormat="1" ht="24">
      <c r="A133" s="15" t="s">
        <v>64</v>
      </c>
      <c r="B133" s="11" t="s">
        <v>34</v>
      </c>
      <c r="C133" s="11" t="s">
        <v>6</v>
      </c>
      <c r="D133" s="11" t="s">
        <v>5</v>
      </c>
      <c r="E133" s="11" t="s">
        <v>112</v>
      </c>
      <c r="F133" s="23">
        <v>71003</v>
      </c>
      <c r="G133" s="23">
        <v>51180</v>
      </c>
      <c r="H133" s="11" t="s">
        <v>63</v>
      </c>
      <c r="I133" s="10">
        <f>I134</f>
        <v>4.5</v>
      </c>
      <c r="J133" s="10">
        <f>J134</f>
        <v>0</v>
      </c>
      <c r="K133" s="10">
        <f>K134</f>
        <v>4.5</v>
      </c>
      <c r="L133" s="10">
        <f t="shared" si="4"/>
        <v>0</v>
      </c>
    </row>
    <row r="134" spans="1:12" s="38" customFormat="1" ht="24">
      <c r="A134" s="33" t="s">
        <v>65</v>
      </c>
      <c r="B134" s="37" t="s">
        <v>34</v>
      </c>
      <c r="C134" s="37" t="s">
        <v>6</v>
      </c>
      <c r="D134" s="37" t="s">
        <v>5</v>
      </c>
      <c r="E134" s="11" t="s">
        <v>112</v>
      </c>
      <c r="F134" s="39">
        <v>71003</v>
      </c>
      <c r="G134" s="39">
        <v>51180</v>
      </c>
      <c r="H134" s="37" t="s">
        <v>17</v>
      </c>
      <c r="I134" s="32">
        <v>4.5</v>
      </c>
      <c r="J134" s="32">
        <v>0</v>
      </c>
      <c r="K134" s="32">
        <f>I134-J134</f>
        <v>4.5</v>
      </c>
      <c r="L134" s="32">
        <f t="shared" si="4"/>
        <v>0</v>
      </c>
    </row>
    <row r="135" spans="1:12" s="3" customFormat="1" ht="24">
      <c r="A135" s="15" t="s">
        <v>15</v>
      </c>
      <c r="B135" s="6" t="s">
        <v>34</v>
      </c>
      <c r="C135" s="6" t="s">
        <v>5</v>
      </c>
      <c r="D135" s="11"/>
      <c r="E135" s="11"/>
      <c r="F135" s="11"/>
      <c r="G135" s="11"/>
      <c r="H135" s="11"/>
      <c r="I135" s="10">
        <f>I136+I142</f>
        <v>7312.6</v>
      </c>
      <c r="J135" s="10">
        <f>J136+J142</f>
        <v>2855.3999999999996</v>
      </c>
      <c r="K135" s="10">
        <f>K136+K142</f>
        <v>4457.2</v>
      </c>
      <c r="L135" s="10">
        <f t="shared" si="4"/>
        <v>39.04767114295872</v>
      </c>
    </row>
    <row r="136" spans="1:12" s="3" customFormat="1" ht="12">
      <c r="A136" s="20" t="s">
        <v>206</v>
      </c>
      <c r="B136" s="11" t="s">
        <v>34</v>
      </c>
      <c r="C136" s="11" t="s">
        <v>5</v>
      </c>
      <c r="D136" s="11" t="s">
        <v>6</v>
      </c>
      <c r="E136" s="11"/>
      <c r="F136" s="11"/>
      <c r="G136" s="11"/>
      <c r="H136" s="11"/>
      <c r="I136" s="10">
        <f>I137</f>
        <v>151.6</v>
      </c>
      <c r="J136" s="10">
        <f aca="true" t="shared" si="14" ref="J136:K140">J137</f>
        <v>93</v>
      </c>
      <c r="K136" s="10">
        <f t="shared" si="14"/>
        <v>58.599999999999994</v>
      </c>
      <c r="L136" s="10">
        <f t="shared" si="4"/>
        <v>61.34564643799473</v>
      </c>
    </row>
    <row r="137" spans="1:12" s="3" customFormat="1" ht="36">
      <c r="A137" s="15" t="s">
        <v>176</v>
      </c>
      <c r="B137" s="6" t="s">
        <v>34</v>
      </c>
      <c r="C137" s="6" t="s">
        <v>5</v>
      </c>
      <c r="D137" s="11" t="s">
        <v>6</v>
      </c>
      <c r="E137" s="11" t="s">
        <v>113</v>
      </c>
      <c r="F137" s="23">
        <v>73000</v>
      </c>
      <c r="G137" s="47" t="s">
        <v>216</v>
      </c>
      <c r="H137" s="11"/>
      <c r="I137" s="10">
        <f>I138</f>
        <v>151.6</v>
      </c>
      <c r="J137" s="10">
        <f t="shared" si="14"/>
        <v>93</v>
      </c>
      <c r="K137" s="10">
        <f t="shared" si="14"/>
        <v>58.599999999999994</v>
      </c>
      <c r="L137" s="10">
        <f t="shared" si="4"/>
        <v>61.34564643799473</v>
      </c>
    </row>
    <row r="138" spans="1:12" s="3" customFormat="1" ht="38.25">
      <c r="A138" s="54" t="s">
        <v>236</v>
      </c>
      <c r="B138" s="11" t="s">
        <v>34</v>
      </c>
      <c r="C138" s="11" t="s">
        <v>5</v>
      </c>
      <c r="D138" s="11" t="s">
        <v>6</v>
      </c>
      <c r="E138" s="11" t="s">
        <v>114</v>
      </c>
      <c r="F138" s="23">
        <v>73003</v>
      </c>
      <c r="G138" s="47" t="s">
        <v>216</v>
      </c>
      <c r="H138" s="11"/>
      <c r="I138" s="10">
        <f>I139</f>
        <v>151.6</v>
      </c>
      <c r="J138" s="10">
        <f t="shared" si="14"/>
        <v>93</v>
      </c>
      <c r="K138" s="10">
        <f t="shared" si="14"/>
        <v>58.599999999999994</v>
      </c>
      <c r="L138" s="10">
        <f t="shared" si="4"/>
        <v>61.34564643799473</v>
      </c>
    </row>
    <row r="139" spans="1:12" s="3" customFormat="1" ht="38.25">
      <c r="A139" s="54" t="s">
        <v>228</v>
      </c>
      <c r="B139" s="6" t="s">
        <v>34</v>
      </c>
      <c r="C139" s="6" t="s">
        <v>5</v>
      </c>
      <c r="D139" s="11" t="s">
        <v>6</v>
      </c>
      <c r="E139" s="11" t="s">
        <v>115</v>
      </c>
      <c r="F139" s="23">
        <v>73003</v>
      </c>
      <c r="G139" s="23">
        <v>99990</v>
      </c>
      <c r="H139" s="11"/>
      <c r="I139" s="10">
        <f>I140</f>
        <v>151.6</v>
      </c>
      <c r="J139" s="10">
        <f t="shared" si="14"/>
        <v>93</v>
      </c>
      <c r="K139" s="10">
        <f t="shared" si="14"/>
        <v>58.599999999999994</v>
      </c>
      <c r="L139" s="10">
        <f t="shared" si="4"/>
        <v>61.34564643799473</v>
      </c>
    </row>
    <row r="140" spans="1:12" s="3" customFormat="1" ht="24">
      <c r="A140" s="15" t="s">
        <v>64</v>
      </c>
      <c r="B140" s="11" t="s">
        <v>34</v>
      </c>
      <c r="C140" s="11" t="s">
        <v>5</v>
      </c>
      <c r="D140" s="11" t="s">
        <v>6</v>
      </c>
      <c r="E140" s="11" t="s">
        <v>115</v>
      </c>
      <c r="F140" s="23">
        <v>73003</v>
      </c>
      <c r="G140" s="23">
        <v>99990</v>
      </c>
      <c r="H140" s="11" t="s">
        <v>63</v>
      </c>
      <c r="I140" s="10">
        <f>I141</f>
        <v>151.6</v>
      </c>
      <c r="J140" s="10">
        <f t="shared" si="14"/>
        <v>93</v>
      </c>
      <c r="K140" s="10">
        <f t="shared" si="14"/>
        <v>58.599999999999994</v>
      </c>
      <c r="L140" s="10">
        <f aca="true" t="shared" si="15" ref="L140:L203">J140/I140*100</f>
        <v>61.34564643799473</v>
      </c>
    </row>
    <row r="141" spans="1:12" s="38" customFormat="1" ht="24">
      <c r="A141" s="33" t="s">
        <v>65</v>
      </c>
      <c r="B141" s="36" t="s">
        <v>34</v>
      </c>
      <c r="C141" s="36" t="s">
        <v>5</v>
      </c>
      <c r="D141" s="37" t="s">
        <v>6</v>
      </c>
      <c r="E141" s="11" t="s">
        <v>115</v>
      </c>
      <c r="F141" s="39">
        <v>73003</v>
      </c>
      <c r="G141" s="39">
        <v>99990</v>
      </c>
      <c r="H141" s="37" t="s">
        <v>17</v>
      </c>
      <c r="I141" s="32">
        <f>95+50+6.6</f>
        <v>151.6</v>
      </c>
      <c r="J141" s="32">
        <v>93</v>
      </c>
      <c r="K141" s="32">
        <f>I141-J141</f>
        <v>58.599999999999994</v>
      </c>
      <c r="L141" s="32">
        <f t="shared" si="15"/>
        <v>61.34564643799473</v>
      </c>
    </row>
    <row r="142" spans="1:12" s="3" customFormat="1" ht="36">
      <c r="A142" s="15" t="s">
        <v>43</v>
      </c>
      <c r="B142" s="11" t="s">
        <v>34</v>
      </c>
      <c r="C142" s="11" t="s">
        <v>5</v>
      </c>
      <c r="D142" s="11" t="s">
        <v>16</v>
      </c>
      <c r="E142" s="11"/>
      <c r="F142" s="11"/>
      <c r="G142" s="11"/>
      <c r="H142" s="11"/>
      <c r="I142" s="10">
        <f>I143</f>
        <v>7161</v>
      </c>
      <c r="J142" s="10">
        <f>J143</f>
        <v>2762.3999999999996</v>
      </c>
      <c r="K142" s="10">
        <f>K143</f>
        <v>4398.599999999999</v>
      </c>
      <c r="L142" s="10">
        <f t="shared" si="15"/>
        <v>38.57561793045664</v>
      </c>
    </row>
    <row r="143" spans="1:12" s="3" customFormat="1" ht="36">
      <c r="A143" s="15" t="s">
        <v>176</v>
      </c>
      <c r="B143" s="6" t="s">
        <v>34</v>
      </c>
      <c r="C143" s="6" t="s">
        <v>5</v>
      </c>
      <c r="D143" s="11" t="s">
        <v>16</v>
      </c>
      <c r="E143" s="11" t="s">
        <v>113</v>
      </c>
      <c r="F143" s="23">
        <v>73000</v>
      </c>
      <c r="G143" s="47" t="s">
        <v>216</v>
      </c>
      <c r="H143" s="11"/>
      <c r="I143" s="10">
        <f>I148+I156+I144</f>
        <v>7161</v>
      </c>
      <c r="J143" s="10">
        <f>J148+J156+J144</f>
        <v>2762.3999999999996</v>
      </c>
      <c r="K143" s="10">
        <f>K148+K156+K144</f>
        <v>4398.599999999999</v>
      </c>
      <c r="L143" s="10">
        <f t="shared" si="15"/>
        <v>38.57561793045664</v>
      </c>
    </row>
    <row r="144" spans="1:12" s="3" customFormat="1" ht="38.25">
      <c r="A144" s="56" t="s">
        <v>322</v>
      </c>
      <c r="B144" s="6" t="s">
        <v>34</v>
      </c>
      <c r="C144" s="6" t="s">
        <v>5</v>
      </c>
      <c r="D144" s="11" t="s">
        <v>16</v>
      </c>
      <c r="E144" s="11"/>
      <c r="F144" s="23">
        <v>73002</v>
      </c>
      <c r="G144" s="47" t="s">
        <v>216</v>
      </c>
      <c r="H144" s="11"/>
      <c r="I144" s="10">
        <f>I145</f>
        <v>144</v>
      </c>
      <c r="J144" s="10">
        <f aca="true" t="shared" si="16" ref="J144:K146">J145</f>
        <v>0</v>
      </c>
      <c r="K144" s="10">
        <f t="shared" si="16"/>
        <v>144</v>
      </c>
      <c r="L144" s="10">
        <f t="shared" si="15"/>
        <v>0</v>
      </c>
    </row>
    <row r="145" spans="1:12" s="3" customFormat="1" ht="38.25">
      <c r="A145" s="56" t="s">
        <v>321</v>
      </c>
      <c r="B145" s="6" t="s">
        <v>34</v>
      </c>
      <c r="C145" s="6" t="s">
        <v>5</v>
      </c>
      <c r="D145" s="11" t="s">
        <v>16</v>
      </c>
      <c r="E145" s="11"/>
      <c r="F145" s="23">
        <v>73002</v>
      </c>
      <c r="G145" s="47" t="s">
        <v>320</v>
      </c>
      <c r="H145" s="11"/>
      <c r="I145" s="10">
        <f>I146</f>
        <v>144</v>
      </c>
      <c r="J145" s="10">
        <f t="shared" si="16"/>
        <v>0</v>
      </c>
      <c r="K145" s="10">
        <f t="shared" si="16"/>
        <v>144</v>
      </c>
      <c r="L145" s="10">
        <f t="shared" si="15"/>
        <v>0</v>
      </c>
    </row>
    <row r="146" spans="1:12" s="3" customFormat="1" ht="24">
      <c r="A146" s="15" t="s">
        <v>64</v>
      </c>
      <c r="B146" s="6" t="s">
        <v>34</v>
      </c>
      <c r="C146" s="6" t="s">
        <v>5</v>
      </c>
      <c r="D146" s="11" t="s">
        <v>16</v>
      </c>
      <c r="E146" s="11"/>
      <c r="F146" s="23">
        <v>73002</v>
      </c>
      <c r="G146" s="47" t="s">
        <v>320</v>
      </c>
      <c r="H146" s="11" t="s">
        <v>63</v>
      </c>
      <c r="I146" s="10">
        <f>I147</f>
        <v>144</v>
      </c>
      <c r="J146" s="10">
        <f t="shared" si="16"/>
        <v>0</v>
      </c>
      <c r="K146" s="10">
        <f t="shared" si="16"/>
        <v>144</v>
      </c>
      <c r="L146" s="10">
        <f t="shared" si="15"/>
        <v>0</v>
      </c>
    </row>
    <row r="147" spans="1:12" s="38" customFormat="1" ht="24">
      <c r="A147" s="33" t="s">
        <v>65</v>
      </c>
      <c r="B147" s="36" t="s">
        <v>34</v>
      </c>
      <c r="C147" s="36" t="s">
        <v>5</v>
      </c>
      <c r="D147" s="37" t="s">
        <v>16</v>
      </c>
      <c r="E147" s="11"/>
      <c r="F147" s="39">
        <v>73002</v>
      </c>
      <c r="G147" s="55" t="s">
        <v>320</v>
      </c>
      <c r="H147" s="37" t="s">
        <v>17</v>
      </c>
      <c r="I147" s="32">
        <v>144</v>
      </c>
      <c r="J147" s="32">
        <v>0</v>
      </c>
      <c r="K147" s="32">
        <f>I147-J147</f>
        <v>144</v>
      </c>
      <c r="L147" s="32">
        <f t="shared" si="15"/>
        <v>0</v>
      </c>
    </row>
    <row r="148" spans="1:12" s="3" customFormat="1" ht="36">
      <c r="A148" s="15" t="s">
        <v>235</v>
      </c>
      <c r="B148" s="11" t="s">
        <v>34</v>
      </c>
      <c r="C148" s="11" t="s">
        <v>5</v>
      </c>
      <c r="D148" s="11" t="s">
        <v>16</v>
      </c>
      <c r="E148" s="11" t="s">
        <v>116</v>
      </c>
      <c r="F148" s="23">
        <v>73005</v>
      </c>
      <c r="G148" s="47" t="s">
        <v>216</v>
      </c>
      <c r="H148" s="11"/>
      <c r="I148" s="10">
        <f>I149</f>
        <v>7008</v>
      </c>
      <c r="J148" s="10">
        <f>J149</f>
        <v>2762.2999999999997</v>
      </c>
      <c r="K148" s="10">
        <f>K149</f>
        <v>4245.7</v>
      </c>
      <c r="L148" s="10">
        <f t="shared" si="15"/>
        <v>39.41638127853881</v>
      </c>
    </row>
    <row r="149" spans="1:12" s="3" customFormat="1" ht="24">
      <c r="A149" s="15" t="s">
        <v>230</v>
      </c>
      <c r="B149" s="6" t="s">
        <v>34</v>
      </c>
      <c r="C149" s="6" t="s">
        <v>5</v>
      </c>
      <c r="D149" s="11" t="s">
        <v>16</v>
      </c>
      <c r="E149" s="11" t="s">
        <v>117</v>
      </c>
      <c r="F149" s="23">
        <v>73005</v>
      </c>
      <c r="G149" s="48" t="s">
        <v>229</v>
      </c>
      <c r="H149" s="11"/>
      <c r="I149" s="10">
        <f>I150+I152+I154</f>
        <v>7008</v>
      </c>
      <c r="J149" s="10">
        <f>J150+J152+J154</f>
        <v>2762.2999999999997</v>
      </c>
      <c r="K149" s="10">
        <f>K150+K152+K154</f>
        <v>4245.7</v>
      </c>
      <c r="L149" s="10">
        <f t="shared" si="15"/>
        <v>39.41638127853881</v>
      </c>
    </row>
    <row r="150" spans="1:12" s="3" customFormat="1" ht="60">
      <c r="A150" s="15" t="s">
        <v>60</v>
      </c>
      <c r="B150" s="11" t="s">
        <v>34</v>
      </c>
      <c r="C150" s="11" t="s">
        <v>5</v>
      </c>
      <c r="D150" s="11" t="s">
        <v>16</v>
      </c>
      <c r="E150" s="11" t="s">
        <v>117</v>
      </c>
      <c r="F150" s="23">
        <v>73005</v>
      </c>
      <c r="G150" s="48" t="s">
        <v>229</v>
      </c>
      <c r="H150" s="11" t="s">
        <v>59</v>
      </c>
      <c r="I150" s="10">
        <f>I151</f>
        <v>6225</v>
      </c>
      <c r="J150" s="10">
        <f>J151</f>
        <v>2454.6</v>
      </c>
      <c r="K150" s="10">
        <f>K151</f>
        <v>3770.4</v>
      </c>
      <c r="L150" s="10">
        <f t="shared" si="15"/>
        <v>39.431325301204815</v>
      </c>
    </row>
    <row r="151" spans="1:12" s="38" customFormat="1" ht="12.75">
      <c r="A151" s="33" t="s">
        <v>79</v>
      </c>
      <c r="B151" s="36" t="s">
        <v>34</v>
      </c>
      <c r="C151" s="36" t="s">
        <v>5</v>
      </c>
      <c r="D151" s="37" t="s">
        <v>16</v>
      </c>
      <c r="E151" s="11" t="s">
        <v>117</v>
      </c>
      <c r="F151" s="39">
        <v>73005</v>
      </c>
      <c r="G151" s="49" t="s">
        <v>229</v>
      </c>
      <c r="H151" s="37" t="s">
        <v>78</v>
      </c>
      <c r="I151" s="32">
        <f>5641.4+583.6</f>
        <v>6225</v>
      </c>
      <c r="J151" s="32">
        <v>2454.6</v>
      </c>
      <c r="K151" s="32">
        <f>I151-J151</f>
        <v>3770.4</v>
      </c>
      <c r="L151" s="32">
        <f t="shared" si="15"/>
        <v>39.431325301204815</v>
      </c>
    </row>
    <row r="152" spans="1:12" s="3" customFormat="1" ht="24">
      <c r="A152" s="15" t="s">
        <v>64</v>
      </c>
      <c r="B152" s="11" t="s">
        <v>34</v>
      </c>
      <c r="C152" s="11" t="s">
        <v>5</v>
      </c>
      <c r="D152" s="11" t="s">
        <v>16</v>
      </c>
      <c r="E152" s="11" t="s">
        <v>117</v>
      </c>
      <c r="F152" s="23">
        <v>73005</v>
      </c>
      <c r="G152" s="48" t="s">
        <v>229</v>
      </c>
      <c r="H152" s="11" t="s">
        <v>63</v>
      </c>
      <c r="I152" s="10">
        <f>I153</f>
        <v>765.6999999999999</v>
      </c>
      <c r="J152" s="10">
        <f>J153</f>
        <v>303.1</v>
      </c>
      <c r="K152" s="10">
        <f>K153</f>
        <v>462.5999999999999</v>
      </c>
      <c r="L152" s="10">
        <f t="shared" si="15"/>
        <v>39.584693744286284</v>
      </c>
    </row>
    <row r="153" spans="1:12" s="38" customFormat="1" ht="24">
      <c r="A153" s="33" t="s">
        <v>65</v>
      </c>
      <c r="B153" s="36" t="s">
        <v>34</v>
      </c>
      <c r="C153" s="36" t="s">
        <v>5</v>
      </c>
      <c r="D153" s="37" t="s">
        <v>16</v>
      </c>
      <c r="E153" s="11" t="s">
        <v>117</v>
      </c>
      <c r="F153" s="39">
        <v>73005</v>
      </c>
      <c r="G153" s="49" t="s">
        <v>229</v>
      </c>
      <c r="H153" s="37" t="s">
        <v>17</v>
      </c>
      <c r="I153" s="32">
        <f>761.3+4.4</f>
        <v>765.6999999999999</v>
      </c>
      <c r="J153" s="32">
        <v>303.1</v>
      </c>
      <c r="K153" s="32">
        <f>I153-J153</f>
        <v>462.5999999999999</v>
      </c>
      <c r="L153" s="32">
        <f t="shared" si="15"/>
        <v>39.584693744286284</v>
      </c>
    </row>
    <row r="154" spans="1:12" s="3" customFormat="1" ht="12.75">
      <c r="A154" s="15" t="s">
        <v>68</v>
      </c>
      <c r="B154" s="11" t="s">
        <v>34</v>
      </c>
      <c r="C154" s="11" t="s">
        <v>5</v>
      </c>
      <c r="D154" s="11" t="s">
        <v>16</v>
      </c>
      <c r="E154" s="11" t="s">
        <v>117</v>
      </c>
      <c r="F154" s="23">
        <v>73005</v>
      </c>
      <c r="G154" s="48" t="s">
        <v>229</v>
      </c>
      <c r="H154" s="11" t="s">
        <v>66</v>
      </c>
      <c r="I154" s="10">
        <f>I155</f>
        <v>17.3</v>
      </c>
      <c r="J154" s="10">
        <f>J155</f>
        <v>4.6</v>
      </c>
      <c r="K154" s="10">
        <f>K155</f>
        <v>12.700000000000001</v>
      </c>
      <c r="L154" s="10">
        <f t="shared" si="15"/>
        <v>26.589595375722542</v>
      </c>
    </row>
    <row r="155" spans="1:12" s="38" customFormat="1" ht="12.75">
      <c r="A155" s="33" t="s">
        <v>69</v>
      </c>
      <c r="B155" s="36" t="s">
        <v>34</v>
      </c>
      <c r="C155" s="36" t="s">
        <v>5</v>
      </c>
      <c r="D155" s="37" t="s">
        <v>16</v>
      </c>
      <c r="E155" s="11" t="s">
        <v>117</v>
      </c>
      <c r="F155" s="39">
        <v>73005</v>
      </c>
      <c r="G155" s="49" t="s">
        <v>229</v>
      </c>
      <c r="H155" s="37" t="s">
        <v>67</v>
      </c>
      <c r="I155" s="32">
        <v>17.3</v>
      </c>
      <c r="J155" s="32">
        <v>4.6</v>
      </c>
      <c r="K155" s="32">
        <f>I155-J155</f>
        <v>12.700000000000001</v>
      </c>
      <c r="L155" s="32">
        <f t="shared" si="15"/>
        <v>26.589595375722542</v>
      </c>
    </row>
    <row r="156" spans="1:12" s="3" customFormat="1" ht="36">
      <c r="A156" s="15" t="s">
        <v>231</v>
      </c>
      <c r="B156" s="11" t="s">
        <v>34</v>
      </c>
      <c r="C156" s="11" t="s">
        <v>5</v>
      </c>
      <c r="D156" s="11" t="s">
        <v>16</v>
      </c>
      <c r="E156" s="11" t="s">
        <v>118</v>
      </c>
      <c r="F156" s="23">
        <v>73006</v>
      </c>
      <c r="G156" s="47" t="s">
        <v>216</v>
      </c>
      <c r="H156" s="11"/>
      <c r="I156" s="10">
        <f>I157</f>
        <v>9</v>
      </c>
      <c r="J156" s="10">
        <f>J157</f>
        <v>0.1</v>
      </c>
      <c r="K156" s="10">
        <f>K157</f>
        <v>8.9</v>
      </c>
      <c r="L156" s="10">
        <f t="shared" si="15"/>
        <v>1.1111111111111112</v>
      </c>
    </row>
    <row r="157" spans="1:12" s="3" customFormat="1" ht="36">
      <c r="A157" s="15" t="s">
        <v>231</v>
      </c>
      <c r="B157" s="11" t="s">
        <v>34</v>
      </c>
      <c r="C157" s="11" t="s">
        <v>5</v>
      </c>
      <c r="D157" s="11" t="s">
        <v>16</v>
      </c>
      <c r="E157" s="11" t="s">
        <v>118</v>
      </c>
      <c r="F157" s="23">
        <v>73006</v>
      </c>
      <c r="G157" s="23">
        <v>99010</v>
      </c>
      <c r="H157" s="11"/>
      <c r="I157" s="10">
        <f>I160+I158</f>
        <v>9</v>
      </c>
      <c r="J157" s="10">
        <f>J160+J158</f>
        <v>0.1</v>
      </c>
      <c r="K157" s="10">
        <f>K160+K158</f>
        <v>8.9</v>
      </c>
      <c r="L157" s="10">
        <f t="shared" si="15"/>
        <v>1.1111111111111112</v>
      </c>
    </row>
    <row r="158" spans="1:12" s="3" customFormat="1" ht="24">
      <c r="A158" s="15" t="s">
        <v>64</v>
      </c>
      <c r="B158" s="6" t="s">
        <v>34</v>
      </c>
      <c r="C158" s="6" t="s">
        <v>5</v>
      </c>
      <c r="D158" s="11" t="s">
        <v>16</v>
      </c>
      <c r="E158" s="11" t="s">
        <v>118</v>
      </c>
      <c r="F158" s="23">
        <v>73006</v>
      </c>
      <c r="G158" s="23">
        <v>99010</v>
      </c>
      <c r="H158" s="11" t="s">
        <v>63</v>
      </c>
      <c r="I158" s="10">
        <f>I159</f>
        <v>8</v>
      </c>
      <c r="J158" s="10">
        <f>J159</f>
        <v>0</v>
      </c>
      <c r="K158" s="10">
        <f>K159</f>
        <v>8</v>
      </c>
      <c r="L158" s="10">
        <f t="shared" si="15"/>
        <v>0</v>
      </c>
    </row>
    <row r="159" spans="1:12" s="38" customFormat="1" ht="24">
      <c r="A159" s="33" t="s">
        <v>65</v>
      </c>
      <c r="B159" s="36" t="s">
        <v>34</v>
      </c>
      <c r="C159" s="36" t="s">
        <v>5</v>
      </c>
      <c r="D159" s="37" t="s">
        <v>16</v>
      </c>
      <c r="E159" s="11" t="s">
        <v>118</v>
      </c>
      <c r="F159" s="39">
        <v>73006</v>
      </c>
      <c r="G159" s="39">
        <v>99010</v>
      </c>
      <c r="H159" s="37" t="s">
        <v>17</v>
      </c>
      <c r="I159" s="32">
        <v>8</v>
      </c>
      <c r="J159" s="32">
        <v>0</v>
      </c>
      <c r="K159" s="32">
        <f>I159-J159</f>
        <v>8</v>
      </c>
      <c r="L159" s="32">
        <f t="shared" si="15"/>
        <v>0</v>
      </c>
    </row>
    <row r="160" spans="1:12" s="3" customFormat="1" ht="12.75">
      <c r="A160" s="15" t="s">
        <v>68</v>
      </c>
      <c r="B160" s="6" t="s">
        <v>34</v>
      </c>
      <c r="C160" s="6" t="s">
        <v>5</v>
      </c>
      <c r="D160" s="11" t="s">
        <v>16</v>
      </c>
      <c r="E160" s="11" t="s">
        <v>118</v>
      </c>
      <c r="F160" s="23">
        <v>73006</v>
      </c>
      <c r="G160" s="23">
        <v>99010</v>
      </c>
      <c r="H160" s="11" t="s">
        <v>66</v>
      </c>
      <c r="I160" s="10">
        <f>I161</f>
        <v>1</v>
      </c>
      <c r="J160" s="10">
        <f>J161</f>
        <v>0.1</v>
      </c>
      <c r="K160" s="10">
        <f>K161</f>
        <v>0.9</v>
      </c>
      <c r="L160" s="10">
        <f t="shared" si="15"/>
        <v>10</v>
      </c>
    </row>
    <row r="161" spans="1:12" s="38" customFormat="1" ht="12.75">
      <c r="A161" s="33" t="s">
        <v>69</v>
      </c>
      <c r="B161" s="36" t="s">
        <v>34</v>
      </c>
      <c r="C161" s="36" t="s">
        <v>5</v>
      </c>
      <c r="D161" s="37" t="s">
        <v>16</v>
      </c>
      <c r="E161" s="11" t="s">
        <v>118</v>
      </c>
      <c r="F161" s="39">
        <v>73006</v>
      </c>
      <c r="G161" s="39">
        <v>99010</v>
      </c>
      <c r="H161" s="37" t="s">
        <v>67</v>
      </c>
      <c r="I161" s="32">
        <v>1</v>
      </c>
      <c r="J161" s="32">
        <v>0.1</v>
      </c>
      <c r="K161" s="32">
        <f>I161-J161</f>
        <v>0.9</v>
      </c>
      <c r="L161" s="32">
        <f t="shared" si="15"/>
        <v>10</v>
      </c>
    </row>
    <row r="162" spans="1:12" s="3" customFormat="1" ht="12">
      <c r="A162" s="15" t="s">
        <v>21</v>
      </c>
      <c r="B162" s="6" t="s">
        <v>34</v>
      </c>
      <c r="C162" s="6" t="s">
        <v>8</v>
      </c>
      <c r="D162" s="11"/>
      <c r="E162" s="11"/>
      <c r="F162" s="11"/>
      <c r="G162" s="11"/>
      <c r="H162" s="11"/>
      <c r="I162" s="10">
        <f>I163+I175+I181+I189</f>
        <v>3005.5</v>
      </c>
      <c r="J162" s="10">
        <f>J163+J175+J181+J189</f>
        <v>1469.1</v>
      </c>
      <c r="K162" s="10">
        <f>K163+K175+K181+K189</f>
        <v>1536.3999999999999</v>
      </c>
      <c r="L162" s="10">
        <f t="shared" si="15"/>
        <v>48.88038595907502</v>
      </c>
    </row>
    <row r="163" spans="1:12" s="3" customFormat="1" ht="12">
      <c r="A163" s="15" t="s">
        <v>316</v>
      </c>
      <c r="B163" s="6" t="s">
        <v>34</v>
      </c>
      <c r="C163" s="6" t="s">
        <v>8</v>
      </c>
      <c r="D163" s="11" t="s">
        <v>4</v>
      </c>
      <c r="E163" s="11"/>
      <c r="F163" s="11"/>
      <c r="G163" s="11"/>
      <c r="H163" s="11"/>
      <c r="I163" s="10">
        <f aca="true" t="shared" si="17" ref="I163:K164">I164</f>
        <v>50.199999999999996</v>
      </c>
      <c r="J163" s="10">
        <f t="shared" si="17"/>
        <v>0</v>
      </c>
      <c r="K163" s="10">
        <f t="shared" si="17"/>
        <v>50.199999999999996</v>
      </c>
      <c r="L163" s="10">
        <f t="shared" si="15"/>
        <v>0</v>
      </c>
    </row>
    <row r="164" spans="1:12" s="3" customFormat="1" ht="15">
      <c r="A164" s="15" t="s">
        <v>208</v>
      </c>
      <c r="B164" s="6" t="s">
        <v>34</v>
      </c>
      <c r="C164" s="6" t="s">
        <v>8</v>
      </c>
      <c r="D164" s="11" t="s">
        <v>4</v>
      </c>
      <c r="E164" s="11"/>
      <c r="F164" s="52">
        <v>99000</v>
      </c>
      <c r="G164" s="53" t="s">
        <v>216</v>
      </c>
      <c r="H164" s="11"/>
      <c r="I164" s="10">
        <f t="shared" si="17"/>
        <v>50.199999999999996</v>
      </c>
      <c r="J164" s="10">
        <f t="shared" si="17"/>
        <v>0</v>
      </c>
      <c r="K164" s="10">
        <f t="shared" si="17"/>
        <v>50.199999999999996</v>
      </c>
      <c r="L164" s="10">
        <f t="shared" si="15"/>
        <v>0</v>
      </c>
    </row>
    <row r="165" spans="1:12" s="3" customFormat="1" ht="15">
      <c r="A165" s="15" t="s">
        <v>317</v>
      </c>
      <c r="B165" s="6" t="s">
        <v>34</v>
      </c>
      <c r="C165" s="6" t="s">
        <v>8</v>
      </c>
      <c r="D165" s="11" t="s">
        <v>4</v>
      </c>
      <c r="E165" s="11"/>
      <c r="F165" s="19">
        <v>99300</v>
      </c>
      <c r="G165" s="47" t="s">
        <v>216</v>
      </c>
      <c r="H165" s="11"/>
      <c r="I165" s="10">
        <f>I166+I169+I172</f>
        <v>50.199999999999996</v>
      </c>
      <c r="J165" s="10">
        <f>J166+J169+J172</f>
        <v>0</v>
      </c>
      <c r="K165" s="10">
        <f>K166+K169+K172</f>
        <v>50.199999999999996</v>
      </c>
      <c r="L165" s="10">
        <f t="shared" si="15"/>
        <v>0</v>
      </c>
    </row>
    <row r="166" spans="1:12" s="3" customFormat="1" ht="25.5">
      <c r="A166" s="30" t="s">
        <v>346</v>
      </c>
      <c r="B166" s="6" t="s">
        <v>34</v>
      </c>
      <c r="C166" s="6" t="s">
        <v>8</v>
      </c>
      <c r="D166" s="11" t="s">
        <v>4</v>
      </c>
      <c r="E166" s="11"/>
      <c r="F166" s="19">
        <v>99300</v>
      </c>
      <c r="G166" s="47" t="s">
        <v>345</v>
      </c>
      <c r="H166" s="11"/>
      <c r="I166" s="10">
        <f aca="true" t="shared" si="18" ref="I166:K167">I167</f>
        <v>8.4</v>
      </c>
      <c r="J166" s="10">
        <f t="shared" si="18"/>
        <v>0</v>
      </c>
      <c r="K166" s="10">
        <f t="shared" si="18"/>
        <v>8.4</v>
      </c>
      <c r="L166" s="10">
        <f t="shared" si="15"/>
        <v>0</v>
      </c>
    </row>
    <row r="167" spans="1:12" s="3" customFormat="1" ht="24">
      <c r="A167" s="15" t="s">
        <v>64</v>
      </c>
      <c r="B167" s="6" t="s">
        <v>34</v>
      </c>
      <c r="C167" s="6" t="s">
        <v>8</v>
      </c>
      <c r="D167" s="11" t="s">
        <v>4</v>
      </c>
      <c r="E167" s="11"/>
      <c r="F167" s="19">
        <v>99300</v>
      </c>
      <c r="G167" s="47" t="s">
        <v>345</v>
      </c>
      <c r="H167" s="11" t="s">
        <v>63</v>
      </c>
      <c r="I167" s="10">
        <f t="shared" si="18"/>
        <v>8.4</v>
      </c>
      <c r="J167" s="10">
        <f t="shared" si="18"/>
        <v>0</v>
      </c>
      <c r="K167" s="10">
        <f t="shared" si="18"/>
        <v>8.4</v>
      </c>
      <c r="L167" s="10">
        <f t="shared" si="15"/>
        <v>0</v>
      </c>
    </row>
    <row r="168" spans="1:12" s="38" customFormat="1" ht="24">
      <c r="A168" s="33" t="s">
        <v>65</v>
      </c>
      <c r="B168" s="36" t="s">
        <v>34</v>
      </c>
      <c r="C168" s="36" t="s">
        <v>8</v>
      </c>
      <c r="D168" s="37" t="s">
        <v>4</v>
      </c>
      <c r="E168" s="11"/>
      <c r="F168" s="40">
        <v>99300</v>
      </c>
      <c r="G168" s="55" t="s">
        <v>345</v>
      </c>
      <c r="H168" s="37" t="s">
        <v>17</v>
      </c>
      <c r="I168" s="32">
        <v>8.4</v>
      </c>
      <c r="J168" s="32">
        <v>0</v>
      </c>
      <c r="K168" s="32">
        <f>I168-J168</f>
        <v>8.4</v>
      </c>
      <c r="L168" s="32">
        <f t="shared" si="15"/>
        <v>0</v>
      </c>
    </row>
    <row r="169" spans="1:12" s="3" customFormat="1" ht="24">
      <c r="A169" s="15" t="s">
        <v>318</v>
      </c>
      <c r="B169" s="6" t="s">
        <v>34</v>
      </c>
      <c r="C169" s="6" t="s">
        <v>8</v>
      </c>
      <c r="D169" s="11" t="s">
        <v>4</v>
      </c>
      <c r="E169" s="11"/>
      <c r="F169" s="19">
        <v>99300</v>
      </c>
      <c r="G169" s="47" t="s">
        <v>315</v>
      </c>
      <c r="H169" s="11"/>
      <c r="I169" s="10">
        <f aca="true" t="shared" si="19" ref="I169:K170">I170</f>
        <v>41.4</v>
      </c>
      <c r="J169" s="10">
        <f t="shared" si="19"/>
        <v>0</v>
      </c>
      <c r="K169" s="10">
        <f t="shared" si="19"/>
        <v>41.4</v>
      </c>
      <c r="L169" s="10">
        <f t="shared" si="15"/>
        <v>0</v>
      </c>
    </row>
    <row r="170" spans="1:12" s="3" customFormat="1" ht="24">
      <c r="A170" s="15" t="s">
        <v>64</v>
      </c>
      <c r="B170" s="6" t="s">
        <v>34</v>
      </c>
      <c r="C170" s="6" t="s">
        <v>8</v>
      </c>
      <c r="D170" s="11" t="s">
        <v>4</v>
      </c>
      <c r="E170" s="11"/>
      <c r="F170" s="19">
        <v>99300</v>
      </c>
      <c r="G170" s="47" t="s">
        <v>315</v>
      </c>
      <c r="H170" s="11" t="s">
        <v>63</v>
      </c>
      <c r="I170" s="10">
        <f t="shared" si="19"/>
        <v>41.4</v>
      </c>
      <c r="J170" s="10">
        <f t="shared" si="19"/>
        <v>0</v>
      </c>
      <c r="K170" s="10">
        <f t="shared" si="19"/>
        <v>41.4</v>
      </c>
      <c r="L170" s="10">
        <f t="shared" si="15"/>
        <v>0</v>
      </c>
    </row>
    <row r="171" spans="1:12" s="38" customFormat="1" ht="24">
      <c r="A171" s="33" t="s">
        <v>65</v>
      </c>
      <c r="B171" s="36" t="s">
        <v>34</v>
      </c>
      <c r="C171" s="36" t="s">
        <v>8</v>
      </c>
      <c r="D171" s="37" t="s">
        <v>4</v>
      </c>
      <c r="E171" s="11"/>
      <c r="F171" s="40">
        <v>99300</v>
      </c>
      <c r="G171" s="55" t="s">
        <v>315</v>
      </c>
      <c r="H171" s="37" t="s">
        <v>17</v>
      </c>
      <c r="I171" s="32">
        <v>41.4</v>
      </c>
      <c r="J171" s="32">
        <v>0</v>
      </c>
      <c r="K171" s="32">
        <f>I171-J171</f>
        <v>41.4</v>
      </c>
      <c r="L171" s="32">
        <f t="shared" si="15"/>
        <v>0</v>
      </c>
    </row>
    <row r="172" spans="1:12" s="3" customFormat="1" ht="48">
      <c r="A172" s="15" t="s">
        <v>319</v>
      </c>
      <c r="B172" s="6" t="s">
        <v>34</v>
      </c>
      <c r="C172" s="6" t="s">
        <v>8</v>
      </c>
      <c r="D172" s="11" t="s">
        <v>4</v>
      </c>
      <c r="E172" s="11"/>
      <c r="F172" s="19">
        <v>99300</v>
      </c>
      <c r="G172" s="47" t="s">
        <v>314</v>
      </c>
      <c r="H172" s="11"/>
      <c r="I172" s="10">
        <f aca="true" t="shared" si="20" ref="I172:K173">I173</f>
        <v>0.4</v>
      </c>
      <c r="J172" s="10">
        <f t="shared" si="20"/>
        <v>0</v>
      </c>
      <c r="K172" s="10">
        <f t="shared" si="20"/>
        <v>0.4</v>
      </c>
      <c r="L172" s="10">
        <f t="shared" si="15"/>
        <v>0</v>
      </c>
    </row>
    <row r="173" spans="1:12" s="3" customFormat="1" ht="24">
      <c r="A173" s="15" t="s">
        <v>64</v>
      </c>
      <c r="B173" s="6" t="s">
        <v>34</v>
      </c>
      <c r="C173" s="6" t="s">
        <v>8</v>
      </c>
      <c r="D173" s="11" t="s">
        <v>4</v>
      </c>
      <c r="E173" s="11"/>
      <c r="F173" s="19">
        <v>99300</v>
      </c>
      <c r="G173" s="47" t="s">
        <v>314</v>
      </c>
      <c r="H173" s="11" t="s">
        <v>63</v>
      </c>
      <c r="I173" s="10">
        <f t="shared" si="20"/>
        <v>0.4</v>
      </c>
      <c r="J173" s="10">
        <f t="shared" si="20"/>
        <v>0</v>
      </c>
      <c r="K173" s="10">
        <f t="shared" si="20"/>
        <v>0.4</v>
      </c>
      <c r="L173" s="10">
        <f t="shared" si="15"/>
        <v>0</v>
      </c>
    </row>
    <row r="174" spans="1:12" s="38" customFormat="1" ht="24">
      <c r="A174" s="33" t="s">
        <v>65</v>
      </c>
      <c r="B174" s="36" t="s">
        <v>34</v>
      </c>
      <c r="C174" s="36" t="s">
        <v>8</v>
      </c>
      <c r="D174" s="37" t="s">
        <v>4</v>
      </c>
      <c r="E174" s="11"/>
      <c r="F174" s="40">
        <v>99300</v>
      </c>
      <c r="G174" s="55" t="s">
        <v>314</v>
      </c>
      <c r="H174" s="37" t="s">
        <v>17</v>
      </c>
      <c r="I174" s="32">
        <v>0.4</v>
      </c>
      <c r="J174" s="32">
        <v>0</v>
      </c>
      <c r="K174" s="32">
        <f>I174-J174</f>
        <v>0.4</v>
      </c>
      <c r="L174" s="32">
        <f t="shared" si="15"/>
        <v>0</v>
      </c>
    </row>
    <row r="175" spans="1:12" s="3" customFormat="1" ht="12">
      <c r="A175" s="15" t="s">
        <v>309</v>
      </c>
      <c r="B175" s="6" t="s">
        <v>34</v>
      </c>
      <c r="C175" s="6" t="s">
        <v>8</v>
      </c>
      <c r="D175" s="11" t="s">
        <v>3</v>
      </c>
      <c r="E175" s="11"/>
      <c r="F175" s="11"/>
      <c r="G175" s="11"/>
      <c r="H175" s="11"/>
      <c r="I175" s="10">
        <f>I176</f>
        <v>123</v>
      </c>
      <c r="J175" s="10">
        <f aca="true" t="shared" si="21" ref="J175:K179">J176</f>
        <v>72.6</v>
      </c>
      <c r="K175" s="10">
        <f t="shared" si="21"/>
        <v>50.400000000000006</v>
      </c>
      <c r="L175" s="10">
        <f t="shared" si="15"/>
        <v>59.02439024390244</v>
      </c>
    </row>
    <row r="176" spans="1:12" s="3" customFormat="1" ht="24">
      <c r="A176" s="15" t="s">
        <v>175</v>
      </c>
      <c r="B176" s="6" t="s">
        <v>34</v>
      </c>
      <c r="C176" s="6" t="s">
        <v>8</v>
      </c>
      <c r="D176" s="11" t="s">
        <v>3</v>
      </c>
      <c r="E176" s="11"/>
      <c r="F176" s="19">
        <v>72000</v>
      </c>
      <c r="G176" s="47" t="s">
        <v>216</v>
      </c>
      <c r="H176" s="11"/>
      <c r="I176" s="10">
        <f>I177</f>
        <v>123</v>
      </c>
      <c r="J176" s="10">
        <f t="shared" si="21"/>
        <v>72.6</v>
      </c>
      <c r="K176" s="10">
        <f t="shared" si="21"/>
        <v>50.400000000000006</v>
      </c>
      <c r="L176" s="10">
        <f t="shared" si="15"/>
        <v>59.02439024390244</v>
      </c>
    </row>
    <row r="177" spans="1:12" s="3" customFormat="1" ht="60">
      <c r="A177" s="15" t="s">
        <v>337</v>
      </c>
      <c r="B177" s="6" t="s">
        <v>34</v>
      </c>
      <c r="C177" s="6" t="s">
        <v>8</v>
      </c>
      <c r="D177" s="11" t="s">
        <v>3</v>
      </c>
      <c r="E177" s="11"/>
      <c r="F177" s="19">
        <v>72006</v>
      </c>
      <c r="G177" s="47" t="s">
        <v>216</v>
      </c>
      <c r="H177" s="11"/>
      <c r="I177" s="10">
        <f>I178</f>
        <v>123</v>
      </c>
      <c r="J177" s="10">
        <f t="shared" si="21"/>
        <v>72.6</v>
      </c>
      <c r="K177" s="10">
        <f t="shared" si="21"/>
        <v>50.400000000000006</v>
      </c>
      <c r="L177" s="10">
        <f t="shared" si="15"/>
        <v>59.02439024390244</v>
      </c>
    </row>
    <row r="178" spans="1:12" s="3" customFormat="1" ht="48">
      <c r="A178" s="15" t="s">
        <v>338</v>
      </c>
      <c r="B178" s="6" t="s">
        <v>34</v>
      </c>
      <c r="C178" s="6" t="s">
        <v>8</v>
      </c>
      <c r="D178" s="11" t="s">
        <v>3</v>
      </c>
      <c r="E178" s="11"/>
      <c r="F178" s="19">
        <v>72006</v>
      </c>
      <c r="G178" s="47" t="s">
        <v>308</v>
      </c>
      <c r="H178" s="11"/>
      <c r="I178" s="10">
        <f>I179</f>
        <v>123</v>
      </c>
      <c r="J178" s="10">
        <f t="shared" si="21"/>
        <v>72.6</v>
      </c>
      <c r="K178" s="10">
        <f t="shared" si="21"/>
        <v>50.400000000000006</v>
      </c>
      <c r="L178" s="10">
        <f t="shared" si="15"/>
        <v>59.02439024390244</v>
      </c>
    </row>
    <row r="179" spans="1:12" s="3" customFormat="1" ht="15">
      <c r="A179" s="15" t="s">
        <v>68</v>
      </c>
      <c r="B179" s="6" t="s">
        <v>34</v>
      </c>
      <c r="C179" s="6" t="s">
        <v>8</v>
      </c>
      <c r="D179" s="11" t="s">
        <v>3</v>
      </c>
      <c r="E179" s="11"/>
      <c r="F179" s="19">
        <v>72006</v>
      </c>
      <c r="G179" s="47" t="s">
        <v>308</v>
      </c>
      <c r="H179" s="11" t="s">
        <v>66</v>
      </c>
      <c r="I179" s="10">
        <f>I180</f>
        <v>123</v>
      </c>
      <c r="J179" s="10">
        <f t="shared" si="21"/>
        <v>72.6</v>
      </c>
      <c r="K179" s="10">
        <f t="shared" si="21"/>
        <v>50.400000000000006</v>
      </c>
      <c r="L179" s="10">
        <f t="shared" si="15"/>
        <v>59.02439024390244</v>
      </c>
    </row>
    <row r="180" spans="1:12" s="38" customFormat="1" ht="36">
      <c r="A180" s="33" t="s">
        <v>171</v>
      </c>
      <c r="B180" s="36" t="s">
        <v>34</v>
      </c>
      <c r="C180" s="36" t="s">
        <v>8</v>
      </c>
      <c r="D180" s="37" t="s">
        <v>3</v>
      </c>
      <c r="E180" s="11"/>
      <c r="F180" s="40">
        <v>72006</v>
      </c>
      <c r="G180" s="55" t="s">
        <v>308</v>
      </c>
      <c r="H180" s="37" t="s">
        <v>170</v>
      </c>
      <c r="I180" s="32">
        <v>123</v>
      </c>
      <c r="J180" s="32">
        <v>72.6</v>
      </c>
      <c r="K180" s="32">
        <f>I180-J180</f>
        <v>50.400000000000006</v>
      </c>
      <c r="L180" s="32">
        <f t="shared" si="15"/>
        <v>59.02439024390244</v>
      </c>
    </row>
    <row r="181" spans="1:12" s="3" customFormat="1" ht="12">
      <c r="A181" s="15" t="s">
        <v>56</v>
      </c>
      <c r="B181" s="6" t="s">
        <v>34</v>
      </c>
      <c r="C181" s="6" t="s">
        <v>8</v>
      </c>
      <c r="D181" s="11" t="s">
        <v>16</v>
      </c>
      <c r="E181" s="11"/>
      <c r="F181" s="11"/>
      <c r="G181" s="11"/>
      <c r="H181" s="11"/>
      <c r="I181" s="10">
        <f>I182</f>
        <v>2778</v>
      </c>
      <c r="J181" s="10">
        <f aca="true" t="shared" si="22" ref="J181:K183">J182</f>
        <v>1396.5</v>
      </c>
      <c r="K181" s="10">
        <f t="shared" si="22"/>
        <v>1381.5</v>
      </c>
      <c r="L181" s="10">
        <f t="shared" si="15"/>
        <v>50.26997840172787</v>
      </c>
    </row>
    <row r="182" spans="1:12" s="3" customFormat="1" ht="36">
      <c r="A182" s="15" t="s">
        <v>179</v>
      </c>
      <c r="B182" s="6" t="s">
        <v>34</v>
      </c>
      <c r="C182" s="6" t="s">
        <v>8</v>
      </c>
      <c r="D182" s="11" t="s">
        <v>16</v>
      </c>
      <c r="E182" s="11" t="s">
        <v>120</v>
      </c>
      <c r="F182" s="19">
        <v>75000</v>
      </c>
      <c r="G182" s="47" t="s">
        <v>216</v>
      </c>
      <c r="H182" s="11"/>
      <c r="I182" s="10">
        <f>I183</f>
        <v>2778</v>
      </c>
      <c r="J182" s="10">
        <f t="shared" si="22"/>
        <v>1396.5</v>
      </c>
      <c r="K182" s="10">
        <f t="shared" si="22"/>
        <v>1381.5</v>
      </c>
      <c r="L182" s="10">
        <f t="shared" si="15"/>
        <v>50.26997840172787</v>
      </c>
    </row>
    <row r="183" spans="1:12" s="3" customFormat="1" ht="36">
      <c r="A183" s="15" t="s">
        <v>276</v>
      </c>
      <c r="B183" s="6" t="s">
        <v>34</v>
      </c>
      <c r="C183" s="6" t="s">
        <v>8</v>
      </c>
      <c r="D183" s="11" t="s">
        <v>16</v>
      </c>
      <c r="E183" s="11" t="s">
        <v>121</v>
      </c>
      <c r="F183" s="23">
        <v>75001</v>
      </c>
      <c r="G183" s="47" t="s">
        <v>216</v>
      </c>
      <c r="H183" s="11"/>
      <c r="I183" s="10">
        <f>I184</f>
        <v>2778</v>
      </c>
      <c r="J183" s="10">
        <f t="shared" si="22"/>
        <v>1396.5</v>
      </c>
      <c r="K183" s="10">
        <f t="shared" si="22"/>
        <v>1381.5</v>
      </c>
      <c r="L183" s="10">
        <f t="shared" si="15"/>
        <v>50.26997840172787</v>
      </c>
    </row>
    <row r="184" spans="1:12" s="3" customFormat="1" ht="51">
      <c r="A184" s="27" t="s">
        <v>313</v>
      </c>
      <c r="B184" s="6" t="s">
        <v>34</v>
      </c>
      <c r="C184" s="6" t="s">
        <v>8</v>
      </c>
      <c r="D184" s="11" t="s">
        <v>16</v>
      </c>
      <c r="E184" s="11" t="s">
        <v>122</v>
      </c>
      <c r="F184" s="23">
        <v>75001</v>
      </c>
      <c r="G184" s="28" t="s">
        <v>331</v>
      </c>
      <c r="H184" s="11"/>
      <c r="I184" s="10">
        <f>I185+I187</f>
        <v>2778</v>
      </c>
      <c r="J184" s="10">
        <f>J185+J187</f>
        <v>1396.5</v>
      </c>
      <c r="K184" s="10">
        <f>K185+K187</f>
        <v>1381.5</v>
      </c>
      <c r="L184" s="10">
        <f t="shared" si="15"/>
        <v>50.26997840172787</v>
      </c>
    </row>
    <row r="185" spans="1:12" s="3" customFormat="1" ht="24">
      <c r="A185" s="15" t="s">
        <v>64</v>
      </c>
      <c r="B185" s="6" t="s">
        <v>34</v>
      </c>
      <c r="C185" s="6" t="s">
        <v>8</v>
      </c>
      <c r="D185" s="11" t="s">
        <v>16</v>
      </c>
      <c r="E185" s="11" t="s">
        <v>122</v>
      </c>
      <c r="F185" s="23">
        <v>75001</v>
      </c>
      <c r="G185" s="28" t="s">
        <v>331</v>
      </c>
      <c r="H185" s="11" t="s">
        <v>63</v>
      </c>
      <c r="I185" s="10">
        <f>I186</f>
        <v>1351.6</v>
      </c>
      <c r="J185" s="10">
        <f>J186</f>
        <v>690.1</v>
      </c>
      <c r="K185" s="10">
        <f>K186</f>
        <v>661.4999999999999</v>
      </c>
      <c r="L185" s="10">
        <f t="shared" si="15"/>
        <v>51.05800532701983</v>
      </c>
    </row>
    <row r="186" spans="1:12" s="38" customFormat="1" ht="24">
      <c r="A186" s="33" t="s">
        <v>65</v>
      </c>
      <c r="B186" s="36" t="s">
        <v>34</v>
      </c>
      <c r="C186" s="36" t="s">
        <v>8</v>
      </c>
      <c r="D186" s="37" t="s">
        <v>16</v>
      </c>
      <c r="E186" s="11" t="s">
        <v>122</v>
      </c>
      <c r="F186" s="39">
        <v>75001</v>
      </c>
      <c r="G186" s="42" t="s">
        <v>331</v>
      </c>
      <c r="H186" s="37" t="s">
        <v>17</v>
      </c>
      <c r="I186" s="32">
        <f>894.4+457.2</f>
        <v>1351.6</v>
      </c>
      <c r="J186" s="32">
        <v>690.1</v>
      </c>
      <c r="K186" s="32">
        <f>I186-J186</f>
        <v>661.4999999999999</v>
      </c>
      <c r="L186" s="32">
        <f t="shared" si="15"/>
        <v>51.05800532701983</v>
      </c>
    </row>
    <row r="187" spans="1:12" s="3" customFormat="1" ht="15">
      <c r="A187" s="15" t="s">
        <v>68</v>
      </c>
      <c r="B187" s="6" t="s">
        <v>34</v>
      </c>
      <c r="C187" s="6" t="s">
        <v>8</v>
      </c>
      <c r="D187" s="11" t="s">
        <v>16</v>
      </c>
      <c r="E187" s="11" t="s">
        <v>122</v>
      </c>
      <c r="F187" s="23">
        <v>75001</v>
      </c>
      <c r="G187" s="28" t="s">
        <v>331</v>
      </c>
      <c r="H187" s="11" t="s">
        <v>66</v>
      </c>
      <c r="I187" s="10">
        <f>I188</f>
        <v>1426.4</v>
      </c>
      <c r="J187" s="10">
        <f>J188</f>
        <v>706.4</v>
      </c>
      <c r="K187" s="10">
        <f>K188</f>
        <v>720.0000000000001</v>
      </c>
      <c r="L187" s="10">
        <f t="shared" si="15"/>
        <v>49.523275378575434</v>
      </c>
    </row>
    <row r="188" spans="1:12" s="38" customFormat="1" ht="36">
      <c r="A188" s="33" t="s">
        <v>171</v>
      </c>
      <c r="B188" s="36" t="s">
        <v>34</v>
      </c>
      <c r="C188" s="36" t="s">
        <v>8</v>
      </c>
      <c r="D188" s="37" t="s">
        <v>16</v>
      </c>
      <c r="E188" s="11" t="s">
        <v>122</v>
      </c>
      <c r="F188" s="39">
        <v>75001</v>
      </c>
      <c r="G188" s="42" t="s">
        <v>331</v>
      </c>
      <c r="H188" s="37" t="s">
        <v>170</v>
      </c>
      <c r="I188" s="32">
        <v>1426.4</v>
      </c>
      <c r="J188" s="32">
        <v>706.4</v>
      </c>
      <c r="K188" s="32">
        <f>I188-J188</f>
        <v>720.0000000000001</v>
      </c>
      <c r="L188" s="32">
        <f t="shared" si="15"/>
        <v>49.523275378575434</v>
      </c>
    </row>
    <row r="189" spans="1:12" s="3" customFormat="1" ht="12">
      <c r="A189" s="15" t="s">
        <v>25</v>
      </c>
      <c r="B189" s="6" t="s">
        <v>34</v>
      </c>
      <c r="C189" s="6" t="s">
        <v>8</v>
      </c>
      <c r="D189" s="11" t="s">
        <v>36</v>
      </c>
      <c r="E189" s="11"/>
      <c r="F189" s="11"/>
      <c r="G189" s="11"/>
      <c r="H189" s="11"/>
      <c r="I189" s="10">
        <f>I190</f>
        <v>54.3</v>
      </c>
      <c r="J189" s="10">
        <f>J190</f>
        <v>0</v>
      </c>
      <c r="K189" s="10">
        <f>K190</f>
        <v>54.3</v>
      </c>
      <c r="L189" s="10">
        <f t="shared" si="15"/>
        <v>0</v>
      </c>
    </row>
    <row r="190" spans="1:12" s="3" customFormat="1" ht="24">
      <c r="A190" s="15" t="s">
        <v>177</v>
      </c>
      <c r="B190" s="6" t="s">
        <v>34</v>
      </c>
      <c r="C190" s="6" t="s">
        <v>8</v>
      </c>
      <c r="D190" s="11" t="s">
        <v>36</v>
      </c>
      <c r="E190" s="11" t="s">
        <v>108</v>
      </c>
      <c r="F190" s="23">
        <v>74000</v>
      </c>
      <c r="G190" s="47" t="s">
        <v>216</v>
      </c>
      <c r="H190" s="11"/>
      <c r="I190" s="10">
        <f>I195+I191</f>
        <v>54.3</v>
      </c>
      <c r="J190" s="10">
        <f>J195+J191</f>
        <v>0</v>
      </c>
      <c r="K190" s="10">
        <f>K195+K191</f>
        <v>54.3</v>
      </c>
      <c r="L190" s="10">
        <f t="shared" si="15"/>
        <v>0</v>
      </c>
    </row>
    <row r="191" spans="1:12" s="3" customFormat="1" ht="38.25">
      <c r="A191" s="57" t="s">
        <v>342</v>
      </c>
      <c r="B191" s="6" t="s">
        <v>34</v>
      </c>
      <c r="C191" s="6" t="s">
        <v>8</v>
      </c>
      <c r="D191" s="11" t="s">
        <v>36</v>
      </c>
      <c r="E191" s="29"/>
      <c r="F191" s="23">
        <v>74001</v>
      </c>
      <c r="G191" s="47" t="s">
        <v>216</v>
      </c>
      <c r="H191" s="11"/>
      <c r="I191" s="10">
        <f>I192</f>
        <v>4.3</v>
      </c>
      <c r="J191" s="10">
        <f aca="true" t="shared" si="23" ref="J191:K193">J192</f>
        <v>0</v>
      </c>
      <c r="K191" s="10">
        <f t="shared" si="23"/>
        <v>4.3</v>
      </c>
      <c r="L191" s="10">
        <f t="shared" si="15"/>
        <v>0</v>
      </c>
    </row>
    <row r="192" spans="1:12" s="3" customFormat="1" ht="51">
      <c r="A192" s="57" t="s">
        <v>341</v>
      </c>
      <c r="B192" s="6" t="s">
        <v>34</v>
      </c>
      <c r="C192" s="6" t="s">
        <v>8</v>
      </c>
      <c r="D192" s="11" t="s">
        <v>36</v>
      </c>
      <c r="E192" s="29"/>
      <c r="F192" s="23">
        <v>74001</v>
      </c>
      <c r="G192" s="23">
        <v>99040</v>
      </c>
      <c r="H192" s="11"/>
      <c r="I192" s="10">
        <f>I193</f>
        <v>4.3</v>
      </c>
      <c r="J192" s="10">
        <f t="shared" si="23"/>
        <v>0</v>
      </c>
      <c r="K192" s="10">
        <f t="shared" si="23"/>
        <v>4.3</v>
      </c>
      <c r="L192" s="10">
        <f t="shared" si="15"/>
        <v>0</v>
      </c>
    </row>
    <row r="193" spans="1:12" s="3" customFormat="1" ht="12.75">
      <c r="A193" s="15" t="s">
        <v>68</v>
      </c>
      <c r="B193" s="6" t="s">
        <v>34</v>
      </c>
      <c r="C193" s="6" t="s">
        <v>8</v>
      </c>
      <c r="D193" s="11" t="s">
        <v>36</v>
      </c>
      <c r="E193" s="29"/>
      <c r="F193" s="23">
        <v>74001</v>
      </c>
      <c r="G193" s="23">
        <v>99040</v>
      </c>
      <c r="H193" s="11" t="s">
        <v>66</v>
      </c>
      <c r="I193" s="10">
        <f>I194</f>
        <v>4.3</v>
      </c>
      <c r="J193" s="10">
        <f t="shared" si="23"/>
        <v>0</v>
      </c>
      <c r="K193" s="10">
        <f t="shared" si="23"/>
        <v>4.3</v>
      </c>
      <c r="L193" s="10">
        <f t="shared" si="15"/>
        <v>0</v>
      </c>
    </row>
    <row r="194" spans="1:12" s="38" customFormat="1" ht="36">
      <c r="A194" s="33" t="s">
        <v>171</v>
      </c>
      <c r="B194" s="36" t="s">
        <v>34</v>
      </c>
      <c r="C194" s="36" t="s">
        <v>8</v>
      </c>
      <c r="D194" s="37" t="s">
        <v>36</v>
      </c>
      <c r="E194" s="29"/>
      <c r="F194" s="39">
        <v>74001</v>
      </c>
      <c r="G194" s="39">
        <v>99040</v>
      </c>
      <c r="H194" s="37" t="s">
        <v>170</v>
      </c>
      <c r="I194" s="32">
        <v>4.3</v>
      </c>
      <c r="J194" s="32">
        <v>0</v>
      </c>
      <c r="K194" s="32">
        <f>I194-J194</f>
        <v>4.3</v>
      </c>
      <c r="L194" s="32">
        <f t="shared" si="15"/>
        <v>0</v>
      </c>
    </row>
    <row r="195" spans="1:12" s="3" customFormat="1" ht="38.25">
      <c r="A195" s="54" t="s">
        <v>296</v>
      </c>
      <c r="B195" s="6" t="s">
        <v>34</v>
      </c>
      <c r="C195" s="6" t="s">
        <v>8</v>
      </c>
      <c r="D195" s="11" t="s">
        <v>36</v>
      </c>
      <c r="E195" s="11" t="s">
        <v>109</v>
      </c>
      <c r="F195" s="23">
        <v>74009</v>
      </c>
      <c r="G195" s="47" t="s">
        <v>216</v>
      </c>
      <c r="H195" s="11"/>
      <c r="I195" s="10">
        <f>I196</f>
        <v>50</v>
      </c>
      <c r="J195" s="10">
        <f aca="true" t="shared" si="24" ref="J195:K197">J196</f>
        <v>0</v>
      </c>
      <c r="K195" s="10">
        <f t="shared" si="24"/>
        <v>50</v>
      </c>
      <c r="L195" s="10">
        <f t="shared" si="15"/>
        <v>0</v>
      </c>
    </row>
    <row r="196" spans="1:12" s="3" customFormat="1" ht="25.5">
      <c r="A196" s="54" t="s">
        <v>232</v>
      </c>
      <c r="B196" s="6" t="s">
        <v>34</v>
      </c>
      <c r="C196" s="6" t="s">
        <v>8</v>
      </c>
      <c r="D196" s="11" t="s">
        <v>36</v>
      </c>
      <c r="E196" s="11" t="s">
        <v>119</v>
      </c>
      <c r="F196" s="23">
        <v>74009</v>
      </c>
      <c r="G196" s="23">
        <v>99100</v>
      </c>
      <c r="H196" s="11"/>
      <c r="I196" s="10">
        <f>I197</f>
        <v>50</v>
      </c>
      <c r="J196" s="10">
        <f t="shared" si="24"/>
        <v>0</v>
      </c>
      <c r="K196" s="10">
        <f t="shared" si="24"/>
        <v>50</v>
      </c>
      <c r="L196" s="10">
        <f t="shared" si="15"/>
        <v>0</v>
      </c>
    </row>
    <row r="197" spans="1:12" s="3" customFormat="1" ht="24">
      <c r="A197" s="15" t="s">
        <v>64</v>
      </c>
      <c r="B197" s="6" t="s">
        <v>34</v>
      </c>
      <c r="C197" s="6" t="s">
        <v>8</v>
      </c>
      <c r="D197" s="11" t="s">
        <v>36</v>
      </c>
      <c r="E197" s="11" t="s">
        <v>119</v>
      </c>
      <c r="F197" s="23">
        <v>74009</v>
      </c>
      <c r="G197" s="23">
        <v>99100</v>
      </c>
      <c r="H197" s="11" t="s">
        <v>63</v>
      </c>
      <c r="I197" s="10">
        <f>I198</f>
        <v>50</v>
      </c>
      <c r="J197" s="10">
        <f t="shared" si="24"/>
        <v>0</v>
      </c>
      <c r="K197" s="10">
        <f t="shared" si="24"/>
        <v>50</v>
      </c>
      <c r="L197" s="10">
        <f t="shared" si="15"/>
        <v>0</v>
      </c>
    </row>
    <row r="198" spans="1:12" s="38" customFormat="1" ht="24">
      <c r="A198" s="33" t="s">
        <v>65</v>
      </c>
      <c r="B198" s="36" t="s">
        <v>34</v>
      </c>
      <c r="C198" s="36" t="s">
        <v>8</v>
      </c>
      <c r="D198" s="37" t="s">
        <v>36</v>
      </c>
      <c r="E198" s="11" t="s">
        <v>119</v>
      </c>
      <c r="F198" s="39">
        <v>74009</v>
      </c>
      <c r="G198" s="39">
        <v>99100</v>
      </c>
      <c r="H198" s="37" t="s">
        <v>17</v>
      </c>
      <c r="I198" s="32">
        <v>50</v>
      </c>
      <c r="J198" s="32">
        <v>0</v>
      </c>
      <c r="K198" s="32">
        <f>I198-J198</f>
        <v>50</v>
      </c>
      <c r="L198" s="32">
        <f t="shared" si="15"/>
        <v>0</v>
      </c>
    </row>
    <row r="199" spans="1:12" s="3" customFormat="1" ht="12">
      <c r="A199" s="15" t="s">
        <v>27</v>
      </c>
      <c r="B199" s="6" t="s">
        <v>34</v>
      </c>
      <c r="C199" s="6" t="s">
        <v>4</v>
      </c>
      <c r="D199" s="11"/>
      <c r="E199" s="11"/>
      <c r="F199" s="11"/>
      <c r="G199" s="11"/>
      <c r="H199" s="11"/>
      <c r="I199" s="10">
        <f>I200+I212+I222+I206</f>
        <v>5722.5</v>
      </c>
      <c r="J199" s="10">
        <f>J200+J212+J222+J206</f>
        <v>2629.9</v>
      </c>
      <c r="K199" s="10">
        <f>K200+K212+K222+K206</f>
        <v>3092.6000000000004</v>
      </c>
      <c r="L199" s="10">
        <f t="shared" si="15"/>
        <v>45.95718654434251</v>
      </c>
    </row>
    <row r="200" spans="1:12" s="3" customFormat="1" ht="12">
      <c r="A200" s="20" t="s">
        <v>207</v>
      </c>
      <c r="B200" s="6" t="s">
        <v>34</v>
      </c>
      <c r="C200" s="6" t="s">
        <v>4</v>
      </c>
      <c r="D200" s="11" t="s">
        <v>1</v>
      </c>
      <c r="E200" s="11"/>
      <c r="F200" s="11"/>
      <c r="G200" s="11"/>
      <c r="H200" s="11"/>
      <c r="I200" s="10">
        <f>I201</f>
        <v>459.5</v>
      </c>
      <c r="J200" s="10">
        <f aca="true" t="shared" si="25" ref="J200:K204">J201</f>
        <v>314.5</v>
      </c>
      <c r="K200" s="10">
        <f t="shared" si="25"/>
        <v>145</v>
      </c>
      <c r="L200" s="10">
        <f t="shared" si="15"/>
        <v>68.44396082698584</v>
      </c>
    </row>
    <row r="201" spans="1:12" s="3" customFormat="1" ht="24">
      <c r="A201" s="15" t="s">
        <v>177</v>
      </c>
      <c r="B201" s="6" t="s">
        <v>34</v>
      </c>
      <c r="C201" s="6" t="s">
        <v>4</v>
      </c>
      <c r="D201" s="11" t="s">
        <v>1</v>
      </c>
      <c r="E201" s="11" t="s">
        <v>108</v>
      </c>
      <c r="F201" s="23">
        <v>74000</v>
      </c>
      <c r="G201" s="47" t="s">
        <v>216</v>
      </c>
      <c r="H201" s="11"/>
      <c r="I201" s="10">
        <f>I202</f>
        <v>459.5</v>
      </c>
      <c r="J201" s="10">
        <f t="shared" si="25"/>
        <v>314.5</v>
      </c>
      <c r="K201" s="10">
        <f t="shared" si="25"/>
        <v>145</v>
      </c>
      <c r="L201" s="10">
        <f t="shared" si="15"/>
        <v>68.44396082698584</v>
      </c>
    </row>
    <row r="202" spans="1:12" s="3" customFormat="1" ht="51">
      <c r="A202" s="54" t="s">
        <v>234</v>
      </c>
      <c r="B202" s="6" t="s">
        <v>34</v>
      </c>
      <c r="C202" s="6" t="s">
        <v>4</v>
      </c>
      <c r="D202" s="11" t="s">
        <v>1</v>
      </c>
      <c r="E202" s="11" t="s">
        <v>109</v>
      </c>
      <c r="F202" s="23">
        <v>74007</v>
      </c>
      <c r="G202" s="47" t="s">
        <v>216</v>
      </c>
      <c r="H202" s="11"/>
      <c r="I202" s="10">
        <f>I203</f>
        <v>459.5</v>
      </c>
      <c r="J202" s="10">
        <f t="shared" si="25"/>
        <v>314.5</v>
      </c>
      <c r="K202" s="10">
        <f t="shared" si="25"/>
        <v>145</v>
      </c>
      <c r="L202" s="10">
        <f t="shared" si="15"/>
        <v>68.44396082698584</v>
      </c>
    </row>
    <row r="203" spans="1:12" s="3" customFormat="1" ht="51">
      <c r="A203" s="54" t="s">
        <v>233</v>
      </c>
      <c r="B203" s="6" t="s">
        <v>34</v>
      </c>
      <c r="C203" s="6" t="s">
        <v>4</v>
      </c>
      <c r="D203" s="11" t="s">
        <v>1</v>
      </c>
      <c r="E203" s="11" t="s">
        <v>123</v>
      </c>
      <c r="F203" s="23">
        <v>74007</v>
      </c>
      <c r="G203" s="23">
        <v>99080</v>
      </c>
      <c r="H203" s="11"/>
      <c r="I203" s="10">
        <f>I204</f>
        <v>459.5</v>
      </c>
      <c r="J203" s="10">
        <f t="shared" si="25"/>
        <v>314.5</v>
      </c>
      <c r="K203" s="10">
        <f t="shared" si="25"/>
        <v>145</v>
      </c>
      <c r="L203" s="10">
        <f t="shared" si="15"/>
        <v>68.44396082698584</v>
      </c>
    </row>
    <row r="204" spans="1:12" s="3" customFormat="1" ht="24">
      <c r="A204" s="15" t="s">
        <v>64</v>
      </c>
      <c r="B204" s="6" t="s">
        <v>34</v>
      </c>
      <c r="C204" s="6" t="s">
        <v>4</v>
      </c>
      <c r="D204" s="11" t="s">
        <v>1</v>
      </c>
      <c r="E204" s="11" t="s">
        <v>123</v>
      </c>
      <c r="F204" s="23">
        <v>74007</v>
      </c>
      <c r="G204" s="23">
        <v>99080</v>
      </c>
      <c r="H204" s="11" t="s">
        <v>63</v>
      </c>
      <c r="I204" s="10">
        <f>I205</f>
        <v>459.5</v>
      </c>
      <c r="J204" s="10">
        <f t="shared" si="25"/>
        <v>314.5</v>
      </c>
      <c r="K204" s="10">
        <f t="shared" si="25"/>
        <v>145</v>
      </c>
      <c r="L204" s="10">
        <f aca="true" t="shared" si="26" ref="L204:L267">J204/I204*100</f>
        <v>68.44396082698584</v>
      </c>
    </row>
    <row r="205" spans="1:12" s="38" customFormat="1" ht="24">
      <c r="A205" s="33" t="s">
        <v>65</v>
      </c>
      <c r="B205" s="36" t="s">
        <v>34</v>
      </c>
      <c r="C205" s="36" t="s">
        <v>4</v>
      </c>
      <c r="D205" s="37" t="s">
        <v>1</v>
      </c>
      <c r="E205" s="11" t="s">
        <v>123</v>
      </c>
      <c r="F205" s="39">
        <v>74007</v>
      </c>
      <c r="G205" s="39">
        <v>99080</v>
      </c>
      <c r="H205" s="37" t="s">
        <v>17</v>
      </c>
      <c r="I205" s="32">
        <f>311.4+169.6-6.6-1-13.5-0.4</f>
        <v>459.5</v>
      </c>
      <c r="J205" s="32">
        <v>314.5</v>
      </c>
      <c r="K205" s="32">
        <f>I205-J205</f>
        <v>145</v>
      </c>
      <c r="L205" s="32">
        <f t="shared" si="26"/>
        <v>68.44396082698584</v>
      </c>
    </row>
    <row r="206" spans="1:12" s="3" customFormat="1" ht="24">
      <c r="A206" s="15" t="s">
        <v>324</v>
      </c>
      <c r="B206" s="6" t="s">
        <v>34</v>
      </c>
      <c r="C206" s="6" t="s">
        <v>4</v>
      </c>
      <c r="D206" s="11" t="s">
        <v>6</v>
      </c>
      <c r="E206" s="11"/>
      <c r="F206" s="23"/>
      <c r="G206" s="23"/>
      <c r="H206" s="11"/>
      <c r="I206" s="10">
        <f>I207</f>
        <v>670</v>
      </c>
      <c r="J206" s="10">
        <f aca="true" t="shared" si="27" ref="J206:K210">J207</f>
        <v>0</v>
      </c>
      <c r="K206" s="10">
        <f t="shared" si="27"/>
        <v>670</v>
      </c>
      <c r="L206" s="10">
        <f t="shared" si="26"/>
        <v>0</v>
      </c>
    </row>
    <row r="207" spans="1:12" s="3" customFormat="1" ht="36">
      <c r="A207" s="15" t="s">
        <v>179</v>
      </c>
      <c r="B207" s="6" t="s">
        <v>34</v>
      </c>
      <c r="C207" s="6" t="s">
        <v>4</v>
      </c>
      <c r="D207" s="11" t="s">
        <v>6</v>
      </c>
      <c r="E207" s="11"/>
      <c r="F207" s="19">
        <v>75000</v>
      </c>
      <c r="G207" s="47" t="s">
        <v>216</v>
      </c>
      <c r="H207" s="11"/>
      <c r="I207" s="10">
        <f>I208</f>
        <v>670</v>
      </c>
      <c r="J207" s="10">
        <f t="shared" si="27"/>
        <v>0</v>
      </c>
      <c r="K207" s="10">
        <f t="shared" si="27"/>
        <v>670</v>
      </c>
      <c r="L207" s="10">
        <f t="shared" si="26"/>
        <v>0</v>
      </c>
    </row>
    <row r="208" spans="1:12" s="3" customFormat="1" ht="24">
      <c r="A208" s="15" t="s">
        <v>364</v>
      </c>
      <c r="B208" s="6" t="s">
        <v>34</v>
      </c>
      <c r="C208" s="6" t="s">
        <v>4</v>
      </c>
      <c r="D208" s="11" t="s">
        <v>6</v>
      </c>
      <c r="E208" s="11"/>
      <c r="F208" s="19">
        <v>75002</v>
      </c>
      <c r="G208" s="47" t="s">
        <v>216</v>
      </c>
      <c r="H208" s="11"/>
      <c r="I208" s="10">
        <f>I209</f>
        <v>670</v>
      </c>
      <c r="J208" s="10">
        <f t="shared" si="27"/>
        <v>0</v>
      </c>
      <c r="K208" s="10">
        <f t="shared" si="27"/>
        <v>670</v>
      </c>
      <c r="L208" s="10">
        <f t="shared" si="26"/>
        <v>0</v>
      </c>
    </row>
    <row r="209" spans="1:12" s="3" customFormat="1" ht="24">
      <c r="A209" s="15" t="s">
        <v>325</v>
      </c>
      <c r="B209" s="6" t="s">
        <v>34</v>
      </c>
      <c r="C209" s="6" t="s">
        <v>4</v>
      </c>
      <c r="D209" s="11" t="s">
        <v>6</v>
      </c>
      <c r="E209" s="11"/>
      <c r="F209" s="19">
        <v>75002</v>
      </c>
      <c r="G209" s="47" t="s">
        <v>327</v>
      </c>
      <c r="H209" s="11"/>
      <c r="I209" s="10">
        <f>I210</f>
        <v>670</v>
      </c>
      <c r="J209" s="10">
        <f t="shared" si="27"/>
        <v>0</v>
      </c>
      <c r="K209" s="10">
        <f t="shared" si="27"/>
        <v>670</v>
      </c>
      <c r="L209" s="10">
        <f t="shared" si="26"/>
        <v>0</v>
      </c>
    </row>
    <row r="210" spans="1:12" s="3" customFormat="1" ht="24">
      <c r="A210" s="15" t="s">
        <v>64</v>
      </c>
      <c r="B210" s="6" t="s">
        <v>34</v>
      </c>
      <c r="C210" s="6" t="s">
        <v>4</v>
      </c>
      <c r="D210" s="11" t="s">
        <v>6</v>
      </c>
      <c r="E210" s="11"/>
      <c r="F210" s="19">
        <v>75002</v>
      </c>
      <c r="G210" s="47" t="s">
        <v>327</v>
      </c>
      <c r="H210" s="11" t="s">
        <v>63</v>
      </c>
      <c r="I210" s="10">
        <f>I211</f>
        <v>670</v>
      </c>
      <c r="J210" s="10">
        <f t="shared" si="27"/>
        <v>0</v>
      </c>
      <c r="K210" s="10">
        <f t="shared" si="27"/>
        <v>670</v>
      </c>
      <c r="L210" s="10">
        <f t="shared" si="26"/>
        <v>0</v>
      </c>
    </row>
    <row r="211" spans="1:12" s="38" customFormat="1" ht="24">
      <c r="A211" s="33" t="s">
        <v>65</v>
      </c>
      <c r="B211" s="36" t="s">
        <v>34</v>
      </c>
      <c r="C211" s="36" t="s">
        <v>4</v>
      </c>
      <c r="D211" s="37" t="s">
        <v>6</v>
      </c>
      <c r="E211" s="11"/>
      <c r="F211" s="40">
        <v>75002</v>
      </c>
      <c r="G211" s="55" t="s">
        <v>327</v>
      </c>
      <c r="H211" s="37" t="s">
        <v>17</v>
      </c>
      <c r="I211" s="32">
        <v>670</v>
      </c>
      <c r="J211" s="32">
        <v>0</v>
      </c>
      <c r="K211" s="32">
        <f>I211-J211</f>
        <v>670</v>
      </c>
      <c r="L211" s="32">
        <f t="shared" si="26"/>
        <v>0</v>
      </c>
    </row>
    <row r="212" spans="1:12" s="3" customFormat="1" ht="12">
      <c r="A212" s="15" t="s">
        <v>172</v>
      </c>
      <c r="B212" s="6" t="s">
        <v>34</v>
      </c>
      <c r="C212" s="6" t="s">
        <v>4</v>
      </c>
      <c r="D212" s="11" t="s">
        <v>5</v>
      </c>
      <c r="E212" s="11"/>
      <c r="F212" s="11"/>
      <c r="G212" s="11"/>
      <c r="H212" s="11"/>
      <c r="I212" s="10">
        <f>I213</f>
        <v>2826</v>
      </c>
      <c r="J212" s="10">
        <f>J213</f>
        <v>1624.5</v>
      </c>
      <c r="K212" s="10">
        <f>K213</f>
        <v>1201.5</v>
      </c>
      <c r="L212" s="10">
        <f t="shared" si="26"/>
        <v>57.484076433121025</v>
      </c>
    </row>
    <row r="213" spans="1:12" s="3" customFormat="1" ht="36">
      <c r="A213" s="15" t="s">
        <v>179</v>
      </c>
      <c r="B213" s="6" t="s">
        <v>34</v>
      </c>
      <c r="C213" s="6" t="s">
        <v>4</v>
      </c>
      <c r="D213" s="11" t="s">
        <v>5</v>
      </c>
      <c r="E213" s="11" t="s">
        <v>120</v>
      </c>
      <c r="F213" s="19">
        <v>75000</v>
      </c>
      <c r="G213" s="47" t="s">
        <v>216</v>
      </c>
      <c r="H213" s="11"/>
      <c r="I213" s="10">
        <f>I218+I214</f>
        <v>2826</v>
      </c>
      <c r="J213" s="10">
        <f>J218+J214</f>
        <v>1624.5</v>
      </c>
      <c r="K213" s="10">
        <f>K218+K214</f>
        <v>1201.5</v>
      </c>
      <c r="L213" s="10">
        <f t="shared" si="26"/>
        <v>57.484076433121025</v>
      </c>
    </row>
    <row r="214" spans="1:12" s="3" customFormat="1" ht="25.5">
      <c r="A214" s="54" t="s">
        <v>242</v>
      </c>
      <c r="B214" s="6" t="s">
        <v>34</v>
      </c>
      <c r="C214" s="6" t="s">
        <v>4</v>
      </c>
      <c r="D214" s="11" t="s">
        <v>5</v>
      </c>
      <c r="E214" s="11" t="s">
        <v>126</v>
      </c>
      <c r="F214" s="23">
        <v>75004</v>
      </c>
      <c r="G214" s="47" t="s">
        <v>216</v>
      </c>
      <c r="H214" s="11"/>
      <c r="I214" s="10">
        <f>I215</f>
        <v>983.5999999999999</v>
      </c>
      <c r="J214" s="10">
        <f aca="true" t="shared" si="28" ref="J214:K216">J215</f>
        <v>610.8</v>
      </c>
      <c r="K214" s="10">
        <f t="shared" si="28"/>
        <v>372.79999999999995</v>
      </c>
      <c r="L214" s="10">
        <f t="shared" si="26"/>
        <v>62.09841398942659</v>
      </c>
    </row>
    <row r="215" spans="1:12" s="3" customFormat="1" ht="12.75">
      <c r="A215" s="54" t="s">
        <v>194</v>
      </c>
      <c r="B215" s="6" t="s">
        <v>34</v>
      </c>
      <c r="C215" s="6" t="s">
        <v>4</v>
      </c>
      <c r="D215" s="11" t="s">
        <v>5</v>
      </c>
      <c r="E215" s="11" t="s">
        <v>126</v>
      </c>
      <c r="F215" s="23">
        <v>75004</v>
      </c>
      <c r="G215" s="23">
        <v>99130</v>
      </c>
      <c r="H215" s="11"/>
      <c r="I215" s="10">
        <f>I216</f>
        <v>983.5999999999999</v>
      </c>
      <c r="J215" s="10">
        <f t="shared" si="28"/>
        <v>610.8</v>
      </c>
      <c r="K215" s="10">
        <f t="shared" si="28"/>
        <v>372.79999999999995</v>
      </c>
      <c r="L215" s="10">
        <f t="shared" si="26"/>
        <v>62.09841398942659</v>
      </c>
    </row>
    <row r="216" spans="1:12" s="3" customFormat="1" ht="24">
      <c r="A216" s="15" t="s">
        <v>64</v>
      </c>
      <c r="B216" s="6" t="s">
        <v>34</v>
      </c>
      <c r="C216" s="6" t="s">
        <v>4</v>
      </c>
      <c r="D216" s="11" t="s">
        <v>5</v>
      </c>
      <c r="E216" s="11" t="s">
        <v>126</v>
      </c>
      <c r="F216" s="23">
        <v>75004</v>
      </c>
      <c r="G216" s="23">
        <v>99130</v>
      </c>
      <c r="H216" s="11" t="s">
        <v>63</v>
      </c>
      <c r="I216" s="10">
        <f>I217</f>
        <v>983.5999999999999</v>
      </c>
      <c r="J216" s="10">
        <f t="shared" si="28"/>
        <v>610.8</v>
      </c>
      <c r="K216" s="10">
        <f t="shared" si="28"/>
        <v>372.79999999999995</v>
      </c>
      <c r="L216" s="10">
        <f t="shared" si="26"/>
        <v>62.09841398942659</v>
      </c>
    </row>
    <row r="217" spans="1:12" s="38" customFormat="1" ht="24">
      <c r="A217" s="33" t="s">
        <v>65</v>
      </c>
      <c r="B217" s="36" t="s">
        <v>34</v>
      </c>
      <c r="C217" s="36" t="s">
        <v>4</v>
      </c>
      <c r="D217" s="37" t="s">
        <v>5</v>
      </c>
      <c r="E217" s="11" t="s">
        <v>126</v>
      </c>
      <c r="F217" s="39">
        <v>75004</v>
      </c>
      <c r="G217" s="39">
        <v>99130</v>
      </c>
      <c r="H217" s="37" t="s">
        <v>17</v>
      </c>
      <c r="I217" s="32">
        <f>983.6+60-60</f>
        <v>983.5999999999999</v>
      </c>
      <c r="J217" s="32">
        <v>610.8</v>
      </c>
      <c r="K217" s="32">
        <f>I217-J217</f>
        <v>372.79999999999995</v>
      </c>
      <c r="L217" s="32">
        <f t="shared" si="26"/>
        <v>62.09841398942659</v>
      </c>
    </row>
    <row r="218" spans="1:12" s="3" customFormat="1" ht="15">
      <c r="A218" s="15" t="s">
        <v>243</v>
      </c>
      <c r="B218" s="6" t="s">
        <v>34</v>
      </c>
      <c r="C218" s="6" t="s">
        <v>4</v>
      </c>
      <c r="D218" s="11" t="s">
        <v>5</v>
      </c>
      <c r="E218" s="11" t="s">
        <v>125</v>
      </c>
      <c r="F218" s="23">
        <v>75006</v>
      </c>
      <c r="G218" s="47" t="s">
        <v>216</v>
      </c>
      <c r="H218" s="11"/>
      <c r="I218" s="10">
        <f>I219</f>
        <v>1842.4</v>
      </c>
      <c r="J218" s="10">
        <f aca="true" t="shared" si="29" ref="J218:K220">J219</f>
        <v>1013.7</v>
      </c>
      <c r="K218" s="10">
        <f t="shared" si="29"/>
        <v>828.7</v>
      </c>
      <c r="L218" s="10">
        <f t="shared" si="26"/>
        <v>55.02062527138515</v>
      </c>
    </row>
    <row r="219" spans="1:12" s="3" customFormat="1" ht="12.75">
      <c r="A219" s="15" t="s">
        <v>193</v>
      </c>
      <c r="B219" s="6" t="s">
        <v>34</v>
      </c>
      <c r="C219" s="6" t="s">
        <v>4</v>
      </c>
      <c r="D219" s="11" t="s">
        <v>5</v>
      </c>
      <c r="E219" s="11" t="s">
        <v>125</v>
      </c>
      <c r="F219" s="23">
        <v>75006</v>
      </c>
      <c r="G219" s="23">
        <v>99110</v>
      </c>
      <c r="H219" s="11"/>
      <c r="I219" s="10">
        <f>I220</f>
        <v>1842.4</v>
      </c>
      <c r="J219" s="10">
        <f t="shared" si="29"/>
        <v>1013.7</v>
      </c>
      <c r="K219" s="10">
        <f t="shared" si="29"/>
        <v>828.7</v>
      </c>
      <c r="L219" s="10">
        <f t="shared" si="26"/>
        <v>55.02062527138515</v>
      </c>
    </row>
    <row r="220" spans="1:12" s="3" customFormat="1" ht="12.75">
      <c r="A220" s="15" t="s">
        <v>68</v>
      </c>
      <c r="B220" s="6" t="s">
        <v>34</v>
      </c>
      <c r="C220" s="6" t="s">
        <v>4</v>
      </c>
      <c r="D220" s="11" t="s">
        <v>5</v>
      </c>
      <c r="E220" s="11" t="s">
        <v>125</v>
      </c>
      <c r="F220" s="23">
        <v>75006</v>
      </c>
      <c r="G220" s="23">
        <v>99110</v>
      </c>
      <c r="H220" s="11" t="s">
        <v>66</v>
      </c>
      <c r="I220" s="10">
        <f>I221</f>
        <v>1842.4</v>
      </c>
      <c r="J220" s="10">
        <f t="shared" si="29"/>
        <v>1013.7</v>
      </c>
      <c r="K220" s="10">
        <f t="shared" si="29"/>
        <v>828.7</v>
      </c>
      <c r="L220" s="10">
        <f t="shared" si="26"/>
        <v>55.02062527138515</v>
      </c>
    </row>
    <row r="221" spans="1:12" s="38" customFormat="1" ht="36">
      <c r="A221" s="33" t="s">
        <v>171</v>
      </c>
      <c r="B221" s="36" t="s">
        <v>34</v>
      </c>
      <c r="C221" s="36" t="s">
        <v>4</v>
      </c>
      <c r="D221" s="37" t="s">
        <v>5</v>
      </c>
      <c r="E221" s="11" t="s">
        <v>125</v>
      </c>
      <c r="F221" s="39">
        <v>75006</v>
      </c>
      <c r="G221" s="39">
        <v>99110</v>
      </c>
      <c r="H221" s="37" t="s">
        <v>170</v>
      </c>
      <c r="I221" s="32">
        <f>1782.4+60</f>
        <v>1842.4</v>
      </c>
      <c r="J221" s="32">
        <v>1013.7</v>
      </c>
      <c r="K221" s="32">
        <f>I221-J221</f>
        <v>828.7</v>
      </c>
      <c r="L221" s="32">
        <f t="shared" si="26"/>
        <v>55.02062527138515</v>
      </c>
    </row>
    <row r="222" spans="1:12" s="3" customFormat="1" ht="24">
      <c r="A222" s="15" t="s">
        <v>31</v>
      </c>
      <c r="B222" s="6" t="s">
        <v>34</v>
      </c>
      <c r="C222" s="6" t="s">
        <v>4</v>
      </c>
      <c r="D222" s="11" t="s">
        <v>4</v>
      </c>
      <c r="E222" s="11"/>
      <c r="F222" s="11"/>
      <c r="G222" s="11"/>
      <c r="H222" s="11"/>
      <c r="I222" s="10">
        <f>I223</f>
        <v>1767</v>
      </c>
      <c r="J222" s="10">
        <f aca="true" t="shared" si="30" ref="J222:K224">J223</f>
        <v>690.9000000000001</v>
      </c>
      <c r="K222" s="10">
        <f t="shared" si="30"/>
        <v>1076.1000000000001</v>
      </c>
      <c r="L222" s="10">
        <f t="shared" si="26"/>
        <v>39.10016977928693</v>
      </c>
    </row>
    <row r="223" spans="1:12" s="3" customFormat="1" ht="36">
      <c r="A223" s="15" t="s">
        <v>179</v>
      </c>
      <c r="B223" s="6" t="s">
        <v>34</v>
      </c>
      <c r="C223" s="6" t="s">
        <v>4</v>
      </c>
      <c r="D223" s="11" t="s">
        <v>4</v>
      </c>
      <c r="E223" s="11" t="s">
        <v>120</v>
      </c>
      <c r="F223" s="19">
        <v>75000</v>
      </c>
      <c r="G223" s="47" t="s">
        <v>216</v>
      </c>
      <c r="H223" s="11"/>
      <c r="I223" s="10">
        <f>I224</f>
        <v>1767</v>
      </c>
      <c r="J223" s="10">
        <f t="shared" si="30"/>
        <v>690.9000000000001</v>
      </c>
      <c r="K223" s="10">
        <f t="shared" si="30"/>
        <v>1076.1000000000001</v>
      </c>
      <c r="L223" s="10">
        <f t="shared" si="26"/>
        <v>39.10016977928693</v>
      </c>
    </row>
    <row r="224" spans="1:12" s="3" customFormat="1" ht="24">
      <c r="A224" s="15" t="s">
        <v>245</v>
      </c>
      <c r="B224" s="6" t="s">
        <v>34</v>
      </c>
      <c r="C224" s="6" t="s">
        <v>4</v>
      </c>
      <c r="D224" s="11" t="s">
        <v>4</v>
      </c>
      <c r="E224" s="11" t="s">
        <v>124</v>
      </c>
      <c r="F224" s="23">
        <v>75005</v>
      </c>
      <c r="G224" s="47" t="s">
        <v>216</v>
      </c>
      <c r="H224" s="11"/>
      <c r="I224" s="10">
        <f>I225</f>
        <v>1767</v>
      </c>
      <c r="J224" s="10">
        <f t="shared" si="30"/>
        <v>690.9000000000001</v>
      </c>
      <c r="K224" s="10">
        <f t="shared" si="30"/>
        <v>1076.1000000000001</v>
      </c>
      <c r="L224" s="10">
        <f t="shared" si="26"/>
        <v>39.10016977928693</v>
      </c>
    </row>
    <row r="225" spans="1:12" s="3" customFormat="1" ht="24">
      <c r="A225" s="15" t="s">
        <v>244</v>
      </c>
      <c r="B225" s="6" t="s">
        <v>34</v>
      </c>
      <c r="C225" s="6" t="s">
        <v>4</v>
      </c>
      <c r="D225" s="11" t="s">
        <v>4</v>
      </c>
      <c r="E225" s="11" t="s">
        <v>127</v>
      </c>
      <c r="F225" s="23">
        <v>75005</v>
      </c>
      <c r="G225" s="48" t="s">
        <v>229</v>
      </c>
      <c r="H225" s="11"/>
      <c r="I225" s="10">
        <f>I226+I228</f>
        <v>1767</v>
      </c>
      <c r="J225" s="10">
        <f>J226+J228</f>
        <v>690.9000000000001</v>
      </c>
      <c r="K225" s="10">
        <f>K226+K228</f>
        <v>1076.1000000000001</v>
      </c>
      <c r="L225" s="10">
        <f t="shared" si="26"/>
        <v>39.10016977928693</v>
      </c>
    </row>
    <row r="226" spans="1:12" s="3" customFormat="1" ht="60">
      <c r="A226" s="15" t="s">
        <v>60</v>
      </c>
      <c r="B226" s="6" t="s">
        <v>34</v>
      </c>
      <c r="C226" s="6" t="s">
        <v>4</v>
      </c>
      <c r="D226" s="11" t="s">
        <v>4</v>
      </c>
      <c r="E226" s="11" t="s">
        <v>127</v>
      </c>
      <c r="F226" s="23">
        <v>75005</v>
      </c>
      <c r="G226" s="48" t="s">
        <v>229</v>
      </c>
      <c r="H226" s="11" t="s">
        <v>59</v>
      </c>
      <c r="I226" s="10">
        <f>I227</f>
        <v>1618.9</v>
      </c>
      <c r="J226" s="10">
        <f>J227</f>
        <v>647.2</v>
      </c>
      <c r="K226" s="10">
        <f>K227</f>
        <v>971.7</v>
      </c>
      <c r="L226" s="10">
        <f t="shared" si="26"/>
        <v>39.97776267836185</v>
      </c>
    </row>
    <row r="227" spans="1:12" s="38" customFormat="1" ht="12.75">
      <c r="A227" s="41" t="s">
        <v>79</v>
      </c>
      <c r="B227" s="36" t="s">
        <v>34</v>
      </c>
      <c r="C227" s="36" t="s">
        <v>4</v>
      </c>
      <c r="D227" s="37" t="s">
        <v>4</v>
      </c>
      <c r="E227" s="11" t="s">
        <v>127</v>
      </c>
      <c r="F227" s="39">
        <v>75005</v>
      </c>
      <c r="G227" s="49" t="s">
        <v>229</v>
      </c>
      <c r="H227" s="37" t="s">
        <v>78</v>
      </c>
      <c r="I227" s="32">
        <f>1403+215.9</f>
        <v>1618.9</v>
      </c>
      <c r="J227" s="32">
        <v>647.2</v>
      </c>
      <c r="K227" s="32">
        <f>I227-J227</f>
        <v>971.7</v>
      </c>
      <c r="L227" s="32">
        <f t="shared" si="26"/>
        <v>39.97776267836185</v>
      </c>
    </row>
    <row r="228" spans="1:12" s="3" customFormat="1" ht="12.75">
      <c r="A228" s="15" t="s">
        <v>68</v>
      </c>
      <c r="B228" s="11" t="s">
        <v>34</v>
      </c>
      <c r="C228" s="11" t="s">
        <v>4</v>
      </c>
      <c r="D228" s="11" t="s">
        <v>4</v>
      </c>
      <c r="E228" s="11" t="s">
        <v>127</v>
      </c>
      <c r="F228" s="23">
        <v>75005</v>
      </c>
      <c r="G228" s="48" t="s">
        <v>229</v>
      </c>
      <c r="H228" s="11" t="s">
        <v>66</v>
      </c>
      <c r="I228" s="10">
        <f>I229</f>
        <v>148.1</v>
      </c>
      <c r="J228" s="10">
        <f>J229</f>
        <v>43.7</v>
      </c>
      <c r="K228" s="10">
        <f>K229</f>
        <v>104.39999999999999</v>
      </c>
      <c r="L228" s="10">
        <f t="shared" si="26"/>
        <v>29.507089804186364</v>
      </c>
    </row>
    <row r="229" spans="1:12" s="38" customFormat="1" ht="12.75">
      <c r="A229" s="33" t="s">
        <v>69</v>
      </c>
      <c r="B229" s="36" t="s">
        <v>34</v>
      </c>
      <c r="C229" s="36" t="s">
        <v>4</v>
      </c>
      <c r="D229" s="37" t="s">
        <v>4</v>
      </c>
      <c r="E229" s="11" t="s">
        <v>127</v>
      </c>
      <c r="F229" s="39">
        <v>75005</v>
      </c>
      <c r="G229" s="49" t="s">
        <v>229</v>
      </c>
      <c r="H229" s="37" t="s">
        <v>67</v>
      </c>
      <c r="I229" s="32">
        <v>148.1</v>
      </c>
      <c r="J229" s="32">
        <v>43.7</v>
      </c>
      <c r="K229" s="32">
        <f>I229-J229</f>
        <v>104.39999999999999</v>
      </c>
      <c r="L229" s="32">
        <f t="shared" si="26"/>
        <v>29.507089804186364</v>
      </c>
    </row>
    <row r="230" spans="1:12" s="3" customFormat="1" ht="12">
      <c r="A230" s="15" t="s">
        <v>53</v>
      </c>
      <c r="B230" s="6" t="s">
        <v>34</v>
      </c>
      <c r="C230" s="6" t="s">
        <v>16</v>
      </c>
      <c r="D230" s="11"/>
      <c r="E230" s="11"/>
      <c r="F230" s="11"/>
      <c r="G230" s="11"/>
      <c r="H230" s="11"/>
      <c r="I230" s="10">
        <f aca="true" t="shared" si="31" ref="I230:K235">I231</f>
        <v>45</v>
      </c>
      <c r="J230" s="10">
        <f t="shared" si="31"/>
        <v>20</v>
      </c>
      <c r="K230" s="10">
        <f t="shared" si="31"/>
        <v>25</v>
      </c>
      <c r="L230" s="10">
        <f t="shared" si="26"/>
        <v>44.44444444444444</v>
      </c>
    </row>
    <row r="231" spans="1:12" s="3" customFormat="1" ht="12">
      <c r="A231" s="15" t="s">
        <v>40</v>
      </c>
      <c r="B231" s="6" t="s">
        <v>34</v>
      </c>
      <c r="C231" s="6" t="s">
        <v>16</v>
      </c>
      <c r="D231" s="11" t="s">
        <v>7</v>
      </c>
      <c r="E231" s="11"/>
      <c r="F231" s="11"/>
      <c r="G231" s="11"/>
      <c r="H231" s="11"/>
      <c r="I231" s="10">
        <f t="shared" si="31"/>
        <v>45</v>
      </c>
      <c r="J231" s="10">
        <f t="shared" si="31"/>
        <v>20</v>
      </c>
      <c r="K231" s="10">
        <f t="shared" si="31"/>
        <v>25</v>
      </c>
      <c r="L231" s="10">
        <f t="shared" si="26"/>
        <v>44.44444444444444</v>
      </c>
    </row>
    <row r="232" spans="1:12" s="3" customFormat="1" ht="36">
      <c r="A232" s="15" t="s">
        <v>176</v>
      </c>
      <c r="B232" s="6" t="s">
        <v>34</v>
      </c>
      <c r="C232" s="6" t="s">
        <v>16</v>
      </c>
      <c r="D232" s="11" t="s">
        <v>7</v>
      </c>
      <c r="E232" s="11" t="s">
        <v>113</v>
      </c>
      <c r="F232" s="23">
        <v>73000</v>
      </c>
      <c r="G232" s="47" t="s">
        <v>216</v>
      </c>
      <c r="H232" s="11"/>
      <c r="I232" s="10">
        <f t="shared" si="31"/>
        <v>45</v>
      </c>
      <c r="J232" s="10">
        <f t="shared" si="31"/>
        <v>20</v>
      </c>
      <c r="K232" s="10">
        <f t="shared" si="31"/>
        <v>25</v>
      </c>
      <c r="L232" s="10">
        <f t="shared" si="26"/>
        <v>44.44444444444444</v>
      </c>
    </row>
    <row r="233" spans="1:12" s="3" customFormat="1" ht="25.5">
      <c r="A233" s="54" t="s">
        <v>246</v>
      </c>
      <c r="B233" s="6" t="s">
        <v>34</v>
      </c>
      <c r="C233" s="6" t="s">
        <v>16</v>
      </c>
      <c r="D233" s="11" t="s">
        <v>7</v>
      </c>
      <c r="E233" s="11" t="s">
        <v>116</v>
      </c>
      <c r="F233" s="23">
        <v>73009</v>
      </c>
      <c r="G233" s="47" t="s">
        <v>216</v>
      </c>
      <c r="H233" s="11"/>
      <c r="I233" s="10">
        <f t="shared" si="31"/>
        <v>45</v>
      </c>
      <c r="J233" s="10">
        <f t="shared" si="31"/>
        <v>20</v>
      </c>
      <c r="K233" s="10">
        <f t="shared" si="31"/>
        <v>25</v>
      </c>
      <c r="L233" s="10">
        <f t="shared" si="26"/>
        <v>44.44444444444444</v>
      </c>
    </row>
    <row r="234" spans="1:12" s="3" customFormat="1" ht="12.75">
      <c r="A234" s="54" t="s">
        <v>195</v>
      </c>
      <c r="B234" s="6" t="s">
        <v>34</v>
      </c>
      <c r="C234" s="6" t="s">
        <v>16</v>
      </c>
      <c r="D234" s="11" t="s">
        <v>7</v>
      </c>
      <c r="E234" s="11" t="s">
        <v>128</v>
      </c>
      <c r="F234" s="23">
        <v>73009</v>
      </c>
      <c r="G234" s="23">
        <v>99030</v>
      </c>
      <c r="H234" s="11"/>
      <c r="I234" s="10">
        <f t="shared" si="31"/>
        <v>45</v>
      </c>
      <c r="J234" s="10">
        <f t="shared" si="31"/>
        <v>20</v>
      </c>
      <c r="K234" s="10">
        <f t="shared" si="31"/>
        <v>25</v>
      </c>
      <c r="L234" s="10">
        <f t="shared" si="26"/>
        <v>44.44444444444444</v>
      </c>
    </row>
    <row r="235" spans="1:12" s="3" customFormat="1" ht="24">
      <c r="A235" s="15" t="s">
        <v>64</v>
      </c>
      <c r="B235" s="6" t="s">
        <v>34</v>
      </c>
      <c r="C235" s="6" t="s">
        <v>16</v>
      </c>
      <c r="D235" s="11" t="s">
        <v>7</v>
      </c>
      <c r="E235" s="11" t="s">
        <v>128</v>
      </c>
      <c r="F235" s="23">
        <v>73009</v>
      </c>
      <c r="G235" s="23">
        <v>99030</v>
      </c>
      <c r="H235" s="11" t="s">
        <v>63</v>
      </c>
      <c r="I235" s="10">
        <f t="shared" si="31"/>
        <v>45</v>
      </c>
      <c r="J235" s="10">
        <f t="shared" si="31"/>
        <v>20</v>
      </c>
      <c r="K235" s="10">
        <f t="shared" si="31"/>
        <v>25</v>
      </c>
      <c r="L235" s="10">
        <f t="shared" si="26"/>
        <v>44.44444444444444</v>
      </c>
    </row>
    <row r="236" spans="1:12" s="38" customFormat="1" ht="24">
      <c r="A236" s="33" t="s">
        <v>65</v>
      </c>
      <c r="B236" s="36" t="s">
        <v>34</v>
      </c>
      <c r="C236" s="36" t="s">
        <v>16</v>
      </c>
      <c r="D236" s="37" t="s">
        <v>7</v>
      </c>
      <c r="E236" s="11" t="s">
        <v>128</v>
      </c>
      <c r="F236" s="39">
        <v>73009</v>
      </c>
      <c r="G236" s="39">
        <v>99030</v>
      </c>
      <c r="H236" s="37" t="s">
        <v>17</v>
      </c>
      <c r="I236" s="32">
        <v>45</v>
      </c>
      <c r="J236" s="32">
        <v>20</v>
      </c>
      <c r="K236" s="32">
        <f>I236-J236</f>
        <v>25</v>
      </c>
      <c r="L236" s="32">
        <f t="shared" si="26"/>
        <v>44.44444444444444</v>
      </c>
    </row>
    <row r="237" spans="1:12" s="3" customFormat="1" ht="12">
      <c r="A237" s="15" t="s">
        <v>24</v>
      </c>
      <c r="B237" s="6" t="s">
        <v>34</v>
      </c>
      <c r="C237" s="6" t="s">
        <v>12</v>
      </c>
      <c r="D237" s="11"/>
      <c r="E237" s="11"/>
      <c r="F237" s="11"/>
      <c r="G237" s="11"/>
      <c r="H237" s="11"/>
      <c r="I237" s="10">
        <f>I238+I244+I268</f>
        <v>3659.5000000000005</v>
      </c>
      <c r="J237" s="10">
        <f>J238+J244+J268</f>
        <v>1920.6</v>
      </c>
      <c r="K237" s="10">
        <f>K238+K244+K268</f>
        <v>1738.9000000000003</v>
      </c>
      <c r="L237" s="10">
        <f t="shared" si="26"/>
        <v>52.48257958737531</v>
      </c>
    </row>
    <row r="238" spans="1:12" s="3" customFormat="1" ht="12">
      <c r="A238" s="15" t="s">
        <v>32</v>
      </c>
      <c r="B238" s="6" t="s">
        <v>34</v>
      </c>
      <c r="C238" s="6" t="s">
        <v>12</v>
      </c>
      <c r="D238" s="11" t="s">
        <v>1</v>
      </c>
      <c r="E238" s="11"/>
      <c r="F238" s="11"/>
      <c r="G238" s="11"/>
      <c r="H238" s="11"/>
      <c r="I238" s="10">
        <f>I239</f>
        <v>927.9000000000001</v>
      </c>
      <c r="J238" s="10">
        <f aca="true" t="shared" si="32" ref="J238:K242">J239</f>
        <v>462.9</v>
      </c>
      <c r="K238" s="10">
        <f t="shared" si="32"/>
        <v>465.0000000000001</v>
      </c>
      <c r="L238" s="10">
        <f t="shared" si="26"/>
        <v>49.886841254445514</v>
      </c>
    </row>
    <row r="239" spans="1:12" s="3" customFormat="1" ht="24">
      <c r="A239" s="17" t="s">
        <v>174</v>
      </c>
      <c r="B239" s="6" t="s">
        <v>34</v>
      </c>
      <c r="C239" s="6" t="s">
        <v>12</v>
      </c>
      <c r="D239" s="11" t="s">
        <v>1</v>
      </c>
      <c r="E239" s="11" t="s">
        <v>97</v>
      </c>
      <c r="F239" s="23">
        <v>71000</v>
      </c>
      <c r="G239" s="47" t="s">
        <v>216</v>
      </c>
      <c r="H239" s="11"/>
      <c r="I239" s="10">
        <f>I240</f>
        <v>927.9000000000001</v>
      </c>
      <c r="J239" s="10">
        <f t="shared" si="32"/>
        <v>462.9</v>
      </c>
      <c r="K239" s="10">
        <f t="shared" si="32"/>
        <v>465.0000000000001</v>
      </c>
      <c r="L239" s="10">
        <f t="shared" si="26"/>
        <v>49.886841254445514</v>
      </c>
    </row>
    <row r="240" spans="1:12" s="3" customFormat="1" ht="25.5">
      <c r="A240" s="58" t="s">
        <v>248</v>
      </c>
      <c r="B240" s="6" t="s">
        <v>34</v>
      </c>
      <c r="C240" s="6" t="s">
        <v>12</v>
      </c>
      <c r="D240" s="11" t="s">
        <v>1</v>
      </c>
      <c r="E240" s="11" t="s">
        <v>98</v>
      </c>
      <c r="F240" s="23">
        <v>71005</v>
      </c>
      <c r="G240" s="47" t="s">
        <v>216</v>
      </c>
      <c r="H240" s="11"/>
      <c r="I240" s="10">
        <f>I241</f>
        <v>927.9000000000001</v>
      </c>
      <c r="J240" s="10">
        <f t="shared" si="32"/>
        <v>462.9</v>
      </c>
      <c r="K240" s="10">
        <f t="shared" si="32"/>
        <v>465.0000000000001</v>
      </c>
      <c r="L240" s="10">
        <f t="shared" si="26"/>
        <v>49.886841254445514</v>
      </c>
    </row>
    <row r="241" spans="1:12" s="3" customFormat="1" ht="12.75">
      <c r="A241" s="58" t="s">
        <v>332</v>
      </c>
      <c r="B241" s="6" t="s">
        <v>34</v>
      </c>
      <c r="C241" s="6" t="s">
        <v>12</v>
      </c>
      <c r="D241" s="11" t="s">
        <v>1</v>
      </c>
      <c r="E241" s="11" t="s">
        <v>129</v>
      </c>
      <c r="F241" s="23">
        <v>71005</v>
      </c>
      <c r="G241" s="48" t="s">
        <v>247</v>
      </c>
      <c r="H241" s="11"/>
      <c r="I241" s="10">
        <f>I242</f>
        <v>927.9000000000001</v>
      </c>
      <c r="J241" s="10">
        <f t="shared" si="32"/>
        <v>462.9</v>
      </c>
      <c r="K241" s="10">
        <f t="shared" si="32"/>
        <v>465.0000000000001</v>
      </c>
      <c r="L241" s="10">
        <f t="shared" si="26"/>
        <v>49.886841254445514</v>
      </c>
    </row>
    <row r="242" spans="1:12" s="3" customFormat="1" ht="12.75">
      <c r="A242" s="15" t="s">
        <v>96</v>
      </c>
      <c r="B242" s="6" t="s">
        <v>34</v>
      </c>
      <c r="C242" s="6" t="s">
        <v>12</v>
      </c>
      <c r="D242" s="11" t="s">
        <v>1</v>
      </c>
      <c r="E242" s="11" t="s">
        <v>129</v>
      </c>
      <c r="F242" s="23">
        <v>71005</v>
      </c>
      <c r="G242" s="48" t="s">
        <v>247</v>
      </c>
      <c r="H242" s="11" t="s">
        <v>70</v>
      </c>
      <c r="I242" s="10">
        <f>I243</f>
        <v>927.9000000000001</v>
      </c>
      <c r="J242" s="10">
        <f t="shared" si="32"/>
        <v>462.9</v>
      </c>
      <c r="K242" s="10">
        <f t="shared" si="32"/>
        <v>465.0000000000001</v>
      </c>
      <c r="L242" s="10">
        <f t="shared" si="26"/>
        <v>49.886841254445514</v>
      </c>
    </row>
    <row r="243" spans="1:12" s="38" customFormat="1" ht="24">
      <c r="A243" s="33" t="s">
        <v>205</v>
      </c>
      <c r="B243" s="36" t="s">
        <v>34</v>
      </c>
      <c r="C243" s="36" t="s">
        <v>12</v>
      </c>
      <c r="D243" s="37" t="s">
        <v>1</v>
      </c>
      <c r="E243" s="11" t="s">
        <v>129</v>
      </c>
      <c r="F243" s="39">
        <v>71005</v>
      </c>
      <c r="G243" s="49" t="s">
        <v>247</v>
      </c>
      <c r="H243" s="37" t="s">
        <v>71</v>
      </c>
      <c r="I243" s="32">
        <f>897.2+30.7</f>
        <v>927.9000000000001</v>
      </c>
      <c r="J243" s="32">
        <v>462.9</v>
      </c>
      <c r="K243" s="32">
        <f>I243-J243</f>
        <v>465.0000000000001</v>
      </c>
      <c r="L243" s="32">
        <f t="shared" si="26"/>
        <v>49.886841254445514</v>
      </c>
    </row>
    <row r="244" spans="1:12" s="3" customFormat="1" ht="12">
      <c r="A244" s="15" t="s">
        <v>44</v>
      </c>
      <c r="B244" s="6" t="s">
        <v>34</v>
      </c>
      <c r="C244" s="6" t="s">
        <v>12</v>
      </c>
      <c r="D244" s="11" t="s">
        <v>5</v>
      </c>
      <c r="E244" s="11"/>
      <c r="F244" s="11"/>
      <c r="G244" s="11"/>
      <c r="H244" s="11"/>
      <c r="I244" s="10">
        <f>I245+I252+I264</f>
        <v>2711.9000000000005</v>
      </c>
      <c r="J244" s="10">
        <f>J245+J252+J264</f>
        <v>1448.8</v>
      </c>
      <c r="K244" s="10">
        <f>K245+K252+K264</f>
        <v>1263.1000000000001</v>
      </c>
      <c r="L244" s="10">
        <f t="shared" si="26"/>
        <v>53.42379881264058</v>
      </c>
    </row>
    <row r="245" spans="1:12" s="3" customFormat="1" ht="24">
      <c r="A245" s="15" t="s">
        <v>175</v>
      </c>
      <c r="B245" s="6" t="s">
        <v>34</v>
      </c>
      <c r="C245" s="6" t="s">
        <v>12</v>
      </c>
      <c r="D245" s="11" t="s">
        <v>5</v>
      </c>
      <c r="E245" s="11" t="s">
        <v>101</v>
      </c>
      <c r="F245" s="52">
        <v>72000</v>
      </c>
      <c r="G245" s="53" t="s">
        <v>216</v>
      </c>
      <c r="H245" s="11"/>
      <c r="I245" s="10">
        <f aca="true" t="shared" si="33" ref="I245:K246">I246</f>
        <v>2112.7000000000003</v>
      </c>
      <c r="J245" s="10">
        <f t="shared" si="33"/>
        <v>1045.6</v>
      </c>
      <c r="K245" s="10">
        <f t="shared" si="33"/>
        <v>1067.1000000000001</v>
      </c>
      <c r="L245" s="10">
        <f t="shared" si="26"/>
        <v>49.49117243337908</v>
      </c>
    </row>
    <row r="246" spans="1:12" s="3" customFormat="1" ht="48">
      <c r="A246" s="17" t="s">
        <v>250</v>
      </c>
      <c r="B246" s="6" t="s">
        <v>34</v>
      </c>
      <c r="C246" s="6" t="s">
        <v>12</v>
      </c>
      <c r="D246" s="11" t="s">
        <v>5</v>
      </c>
      <c r="E246" s="11" t="s">
        <v>102</v>
      </c>
      <c r="F246" s="23">
        <v>72002</v>
      </c>
      <c r="G246" s="47" t="s">
        <v>216</v>
      </c>
      <c r="H246" s="11"/>
      <c r="I246" s="10">
        <f t="shared" si="33"/>
        <v>2112.7000000000003</v>
      </c>
      <c r="J246" s="10">
        <f t="shared" si="33"/>
        <v>1045.6</v>
      </c>
      <c r="K246" s="10">
        <f t="shared" si="33"/>
        <v>1067.1000000000001</v>
      </c>
      <c r="L246" s="10">
        <f t="shared" si="26"/>
        <v>49.49117243337908</v>
      </c>
    </row>
    <row r="247" spans="1:12" s="3" customFormat="1" ht="36">
      <c r="A247" s="15" t="s">
        <v>304</v>
      </c>
      <c r="B247" s="6" t="s">
        <v>34</v>
      </c>
      <c r="C247" s="6" t="s">
        <v>12</v>
      </c>
      <c r="D247" s="11" t="s">
        <v>5</v>
      </c>
      <c r="E247" s="11" t="s">
        <v>130</v>
      </c>
      <c r="F247" s="23">
        <v>72002</v>
      </c>
      <c r="G247" s="23" t="s">
        <v>249</v>
      </c>
      <c r="H247" s="11"/>
      <c r="I247" s="10">
        <f>I248+I250</f>
        <v>2112.7000000000003</v>
      </c>
      <c r="J247" s="10">
        <f>J248+J250</f>
        <v>1045.6</v>
      </c>
      <c r="K247" s="10">
        <f>K248+K250</f>
        <v>1067.1000000000001</v>
      </c>
      <c r="L247" s="10">
        <f t="shared" si="26"/>
        <v>49.49117243337908</v>
      </c>
    </row>
    <row r="248" spans="1:12" s="3" customFormat="1" ht="24">
      <c r="A248" s="15" t="s">
        <v>64</v>
      </c>
      <c r="B248" s="6" t="s">
        <v>34</v>
      </c>
      <c r="C248" s="6" t="s">
        <v>12</v>
      </c>
      <c r="D248" s="11" t="s">
        <v>5</v>
      </c>
      <c r="E248" s="11" t="s">
        <v>130</v>
      </c>
      <c r="F248" s="23">
        <v>72002</v>
      </c>
      <c r="G248" s="23" t="s">
        <v>249</v>
      </c>
      <c r="H248" s="11" t="s">
        <v>63</v>
      </c>
      <c r="I248" s="10">
        <f>I249</f>
        <v>37.4</v>
      </c>
      <c r="J248" s="10">
        <f>J249</f>
        <v>18.6</v>
      </c>
      <c r="K248" s="10">
        <f>K249</f>
        <v>18.799999999999997</v>
      </c>
      <c r="L248" s="10">
        <f t="shared" si="26"/>
        <v>49.73262032085562</v>
      </c>
    </row>
    <row r="249" spans="1:12" s="38" customFormat="1" ht="24">
      <c r="A249" s="33" t="s">
        <v>65</v>
      </c>
      <c r="B249" s="36" t="s">
        <v>34</v>
      </c>
      <c r="C249" s="36" t="s">
        <v>12</v>
      </c>
      <c r="D249" s="37" t="s">
        <v>5</v>
      </c>
      <c r="E249" s="11" t="s">
        <v>130</v>
      </c>
      <c r="F249" s="39">
        <v>72002</v>
      </c>
      <c r="G249" s="39" t="s">
        <v>249</v>
      </c>
      <c r="H249" s="37" t="s">
        <v>17</v>
      </c>
      <c r="I249" s="32">
        <v>37.4</v>
      </c>
      <c r="J249" s="32">
        <v>18.6</v>
      </c>
      <c r="K249" s="32">
        <f>I249-J249</f>
        <v>18.799999999999997</v>
      </c>
      <c r="L249" s="32">
        <f t="shared" si="26"/>
        <v>49.73262032085562</v>
      </c>
    </row>
    <row r="250" spans="1:12" s="3" customFormat="1" ht="12.75">
      <c r="A250" s="15" t="s">
        <v>96</v>
      </c>
      <c r="B250" s="6" t="s">
        <v>34</v>
      </c>
      <c r="C250" s="6" t="s">
        <v>12</v>
      </c>
      <c r="D250" s="11" t="s">
        <v>5</v>
      </c>
      <c r="E250" s="11" t="s">
        <v>130</v>
      </c>
      <c r="F250" s="23">
        <v>72002</v>
      </c>
      <c r="G250" s="23" t="s">
        <v>249</v>
      </c>
      <c r="H250" s="11" t="s">
        <v>70</v>
      </c>
      <c r="I250" s="10">
        <f>I251</f>
        <v>2075.3</v>
      </c>
      <c r="J250" s="10">
        <f>J251</f>
        <v>1027</v>
      </c>
      <c r="K250" s="10">
        <f>K251</f>
        <v>1048.3000000000002</v>
      </c>
      <c r="L250" s="10">
        <f t="shared" si="26"/>
        <v>49.48682118247964</v>
      </c>
    </row>
    <row r="251" spans="1:12" s="38" customFormat="1" ht="24">
      <c r="A251" s="33" t="s">
        <v>205</v>
      </c>
      <c r="B251" s="36" t="s">
        <v>34</v>
      </c>
      <c r="C251" s="36" t="s">
        <v>12</v>
      </c>
      <c r="D251" s="37" t="s">
        <v>5</v>
      </c>
      <c r="E251" s="11" t="s">
        <v>130</v>
      </c>
      <c r="F251" s="39">
        <v>72002</v>
      </c>
      <c r="G251" s="39" t="s">
        <v>249</v>
      </c>
      <c r="H251" s="37" t="s">
        <v>71</v>
      </c>
      <c r="I251" s="32">
        <v>2075.3</v>
      </c>
      <c r="J251" s="32">
        <v>1027</v>
      </c>
      <c r="K251" s="32">
        <f>I251-J251</f>
        <v>1048.3000000000002</v>
      </c>
      <c r="L251" s="32">
        <f t="shared" si="26"/>
        <v>49.48682118247964</v>
      </c>
    </row>
    <row r="252" spans="1:12" s="3" customFormat="1" ht="38.25">
      <c r="A252" s="59" t="s">
        <v>179</v>
      </c>
      <c r="B252" s="6" t="s">
        <v>34</v>
      </c>
      <c r="C252" s="6" t="s">
        <v>12</v>
      </c>
      <c r="D252" s="11" t="s">
        <v>5</v>
      </c>
      <c r="E252" s="11"/>
      <c r="F252" s="23">
        <v>75000</v>
      </c>
      <c r="G252" s="47" t="s">
        <v>216</v>
      </c>
      <c r="H252" s="11"/>
      <c r="I252" s="10">
        <f>I253</f>
        <v>499.20000000000005</v>
      </c>
      <c r="J252" s="10">
        <f>J253</f>
        <v>303.2</v>
      </c>
      <c r="K252" s="10">
        <f>K253</f>
        <v>196</v>
      </c>
      <c r="L252" s="10">
        <f t="shared" si="26"/>
        <v>60.73717948717948</v>
      </c>
    </row>
    <row r="253" spans="1:12" s="3" customFormat="1" ht="36">
      <c r="A253" s="15" t="s">
        <v>323</v>
      </c>
      <c r="B253" s="6" t="s">
        <v>34</v>
      </c>
      <c r="C253" s="6" t="s">
        <v>12</v>
      </c>
      <c r="D253" s="11" t="s">
        <v>5</v>
      </c>
      <c r="E253" s="11" t="s">
        <v>130</v>
      </c>
      <c r="F253" s="23">
        <v>75003</v>
      </c>
      <c r="G253" s="47" t="s">
        <v>216</v>
      </c>
      <c r="H253" s="11"/>
      <c r="I253" s="10">
        <f>I254+I257+I260</f>
        <v>499.20000000000005</v>
      </c>
      <c r="J253" s="10">
        <f>J254+J257+J260</f>
        <v>303.2</v>
      </c>
      <c r="K253" s="10">
        <f>K254+K257+K260</f>
        <v>196</v>
      </c>
      <c r="L253" s="10">
        <f t="shared" si="26"/>
        <v>60.73717948717948</v>
      </c>
    </row>
    <row r="254" spans="1:12" s="3" customFormat="1" ht="24">
      <c r="A254" s="15" t="s">
        <v>356</v>
      </c>
      <c r="B254" s="6" t="s">
        <v>34</v>
      </c>
      <c r="C254" s="6" t="s">
        <v>12</v>
      </c>
      <c r="D254" s="11" t="s">
        <v>5</v>
      </c>
      <c r="E254" s="11" t="s">
        <v>130</v>
      </c>
      <c r="F254" s="23">
        <v>75003</v>
      </c>
      <c r="G254" s="23" t="s">
        <v>326</v>
      </c>
      <c r="H254" s="11"/>
      <c r="I254" s="10">
        <f aca="true" t="shared" si="34" ref="I254:K255">I255</f>
        <v>291.5</v>
      </c>
      <c r="J254" s="10">
        <f t="shared" si="34"/>
        <v>145</v>
      </c>
      <c r="K254" s="10">
        <f t="shared" si="34"/>
        <v>146.5</v>
      </c>
      <c r="L254" s="10">
        <f t="shared" si="26"/>
        <v>49.74271012006861</v>
      </c>
    </row>
    <row r="255" spans="1:12" s="3" customFormat="1" ht="12.75">
      <c r="A255" s="15" t="s">
        <v>96</v>
      </c>
      <c r="B255" s="6" t="s">
        <v>34</v>
      </c>
      <c r="C255" s="6" t="s">
        <v>12</v>
      </c>
      <c r="D255" s="11" t="s">
        <v>5</v>
      </c>
      <c r="E255" s="11" t="s">
        <v>130</v>
      </c>
      <c r="F255" s="23">
        <v>75003</v>
      </c>
      <c r="G255" s="23" t="s">
        <v>326</v>
      </c>
      <c r="H255" s="11" t="s">
        <v>70</v>
      </c>
      <c r="I255" s="10">
        <f t="shared" si="34"/>
        <v>291.5</v>
      </c>
      <c r="J255" s="10">
        <f t="shared" si="34"/>
        <v>145</v>
      </c>
      <c r="K255" s="10">
        <f t="shared" si="34"/>
        <v>146.5</v>
      </c>
      <c r="L255" s="10">
        <f t="shared" si="26"/>
        <v>49.74271012006861</v>
      </c>
    </row>
    <row r="256" spans="1:12" s="38" customFormat="1" ht="24">
      <c r="A256" s="33" t="s">
        <v>329</v>
      </c>
      <c r="B256" s="36" t="s">
        <v>34</v>
      </c>
      <c r="C256" s="36" t="s">
        <v>12</v>
      </c>
      <c r="D256" s="37" t="s">
        <v>5</v>
      </c>
      <c r="E256" s="11" t="s">
        <v>130</v>
      </c>
      <c r="F256" s="39">
        <v>75003</v>
      </c>
      <c r="G256" s="39" t="s">
        <v>326</v>
      </c>
      <c r="H256" s="37" t="s">
        <v>330</v>
      </c>
      <c r="I256" s="32">
        <f>281.5+10</f>
        <v>291.5</v>
      </c>
      <c r="J256" s="32">
        <v>145</v>
      </c>
      <c r="K256" s="32">
        <f>I256-J256</f>
        <v>146.5</v>
      </c>
      <c r="L256" s="32">
        <f t="shared" si="26"/>
        <v>49.74271012006861</v>
      </c>
    </row>
    <row r="257" spans="1:12" s="3" customFormat="1" ht="36">
      <c r="A257" s="15" t="s">
        <v>357</v>
      </c>
      <c r="B257" s="6" t="s">
        <v>34</v>
      </c>
      <c r="C257" s="6" t="s">
        <v>12</v>
      </c>
      <c r="D257" s="11" t="s">
        <v>5</v>
      </c>
      <c r="E257" s="29"/>
      <c r="F257" s="23">
        <v>75003</v>
      </c>
      <c r="G257" s="23">
        <v>50200</v>
      </c>
      <c r="H257" s="11"/>
      <c r="I257" s="10">
        <f aca="true" t="shared" si="35" ref="I257:K258">I258</f>
        <v>113.6</v>
      </c>
      <c r="J257" s="10">
        <f t="shared" si="35"/>
        <v>87.9</v>
      </c>
      <c r="K257" s="10">
        <f t="shared" si="35"/>
        <v>25.69999999999999</v>
      </c>
      <c r="L257" s="10">
        <f t="shared" si="26"/>
        <v>77.37676056338029</v>
      </c>
    </row>
    <row r="258" spans="1:12" s="3" customFormat="1" ht="12.75">
      <c r="A258" s="15" t="s">
        <v>96</v>
      </c>
      <c r="B258" s="6" t="s">
        <v>34</v>
      </c>
      <c r="C258" s="6" t="s">
        <v>12</v>
      </c>
      <c r="D258" s="11" t="s">
        <v>5</v>
      </c>
      <c r="E258" s="29"/>
      <c r="F258" s="23">
        <v>75003</v>
      </c>
      <c r="G258" s="23">
        <v>50200</v>
      </c>
      <c r="H258" s="11" t="s">
        <v>70</v>
      </c>
      <c r="I258" s="10">
        <f t="shared" si="35"/>
        <v>113.6</v>
      </c>
      <c r="J258" s="10">
        <f t="shared" si="35"/>
        <v>87.9</v>
      </c>
      <c r="K258" s="10">
        <f t="shared" si="35"/>
        <v>25.69999999999999</v>
      </c>
      <c r="L258" s="10">
        <f t="shared" si="26"/>
        <v>77.37676056338029</v>
      </c>
    </row>
    <row r="259" spans="1:12" s="38" customFormat="1" ht="24">
      <c r="A259" s="33" t="s">
        <v>329</v>
      </c>
      <c r="B259" s="36" t="s">
        <v>34</v>
      </c>
      <c r="C259" s="36" t="s">
        <v>12</v>
      </c>
      <c r="D259" s="37" t="s">
        <v>5</v>
      </c>
      <c r="E259" s="11"/>
      <c r="F259" s="39">
        <v>75003</v>
      </c>
      <c r="G259" s="39">
        <v>50200</v>
      </c>
      <c r="H259" s="37" t="s">
        <v>330</v>
      </c>
      <c r="I259" s="32">
        <v>113.6</v>
      </c>
      <c r="J259" s="32">
        <v>87.9</v>
      </c>
      <c r="K259" s="32">
        <f>I259-J259</f>
        <v>25.69999999999999</v>
      </c>
      <c r="L259" s="32">
        <f t="shared" si="26"/>
        <v>77.37676056338029</v>
      </c>
    </row>
    <row r="260" spans="1:12" s="3" customFormat="1" ht="12.75">
      <c r="A260" s="15" t="s">
        <v>355</v>
      </c>
      <c r="B260" s="6" t="s">
        <v>34</v>
      </c>
      <c r="C260" s="6" t="s">
        <v>12</v>
      </c>
      <c r="D260" s="11" t="s">
        <v>5</v>
      </c>
      <c r="E260" s="11"/>
      <c r="F260" s="23">
        <v>75003</v>
      </c>
      <c r="G260" s="23" t="s">
        <v>352</v>
      </c>
      <c r="H260" s="11"/>
      <c r="I260" s="10">
        <f aca="true" t="shared" si="36" ref="I260:K261">I261</f>
        <v>94.1</v>
      </c>
      <c r="J260" s="10">
        <f t="shared" si="36"/>
        <v>70.3</v>
      </c>
      <c r="K260" s="10">
        <f t="shared" si="36"/>
        <v>23.799999999999997</v>
      </c>
      <c r="L260" s="10">
        <f t="shared" si="26"/>
        <v>74.70775770456962</v>
      </c>
    </row>
    <row r="261" spans="1:12" s="3" customFormat="1" ht="12.75">
      <c r="A261" s="15" t="s">
        <v>96</v>
      </c>
      <c r="B261" s="6" t="s">
        <v>34</v>
      </c>
      <c r="C261" s="6" t="s">
        <v>12</v>
      </c>
      <c r="D261" s="11" t="s">
        <v>5</v>
      </c>
      <c r="E261" s="11"/>
      <c r="F261" s="23">
        <v>75003</v>
      </c>
      <c r="G261" s="23" t="s">
        <v>352</v>
      </c>
      <c r="H261" s="11" t="s">
        <v>70</v>
      </c>
      <c r="I261" s="10">
        <f t="shared" si="36"/>
        <v>94.1</v>
      </c>
      <c r="J261" s="10">
        <f t="shared" si="36"/>
        <v>70.3</v>
      </c>
      <c r="K261" s="10">
        <f t="shared" si="36"/>
        <v>23.799999999999997</v>
      </c>
      <c r="L261" s="10">
        <f t="shared" si="26"/>
        <v>74.70775770456962</v>
      </c>
    </row>
    <row r="262" spans="1:12" s="38" customFormat="1" ht="24">
      <c r="A262" s="33" t="s">
        <v>329</v>
      </c>
      <c r="B262" s="36" t="s">
        <v>34</v>
      </c>
      <c r="C262" s="36" t="s">
        <v>12</v>
      </c>
      <c r="D262" s="37" t="s">
        <v>5</v>
      </c>
      <c r="E262" s="11"/>
      <c r="F262" s="39">
        <v>75003</v>
      </c>
      <c r="G262" s="39" t="s">
        <v>352</v>
      </c>
      <c r="H262" s="37" t="s">
        <v>330</v>
      </c>
      <c r="I262" s="32">
        <v>94.1</v>
      </c>
      <c r="J262" s="32">
        <v>70.3</v>
      </c>
      <c r="K262" s="32">
        <f>I262-J262</f>
        <v>23.799999999999997</v>
      </c>
      <c r="L262" s="32">
        <f t="shared" si="26"/>
        <v>74.70775770456962</v>
      </c>
    </row>
    <row r="263" spans="1:12" s="3" customFormat="1" ht="15">
      <c r="A263" s="15" t="s">
        <v>208</v>
      </c>
      <c r="B263" s="6" t="s">
        <v>34</v>
      </c>
      <c r="C263" s="6" t="s">
        <v>12</v>
      </c>
      <c r="D263" s="11" t="s">
        <v>5</v>
      </c>
      <c r="E263" s="11"/>
      <c r="F263" s="52">
        <v>99000</v>
      </c>
      <c r="G263" s="47" t="s">
        <v>216</v>
      </c>
      <c r="H263" s="11"/>
      <c r="I263" s="10">
        <f>I264</f>
        <v>100</v>
      </c>
      <c r="J263" s="10">
        <f aca="true" t="shared" si="37" ref="J263:K266">J264</f>
        <v>100</v>
      </c>
      <c r="K263" s="10">
        <f t="shared" si="37"/>
        <v>0</v>
      </c>
      <c r="L263" s="10">
        <f t="shared" si="26"/>
        <v>100</v>
      </c>
    </row>
    <row r="264" spans="1:12" s="3" customFormat="1" ht="15">
      <c r="A264" s="15" t="s">
        <v>317</v>
      </c>
      <c r="B264" s="6" t="s">
        <v>34</v>
      </c>
      <c r="C264" s="6" t="s">
        <v>12</v>
      </c>
      <c r="D264" s="11" t="s">
        <v>5</v>
      </c>
      <c r="E264" s="11" t="s">
        <v>98</v>
      </c>
      <c r="F264" s="19">
        <v>99300</v>
      </c>
      <c r="G264" s="47" t="s">
        <v>216</v>
      </c>
      <c r="H264" s="11"/>
      <c r="I264" s="10">
        <f>I265</f>
        <v>100</v>
      </c>
      <c r="J264" s="10">
        <f t="shared" si="37"/>
        <v>100</v>
      </c>
      <c r="K264" s="10">
        <f t="shared" si="37"/>
        <v>0</v>
      </c>
      <c r="L264" s="10">
        <f t="shared" si="26"/>
        <v>100</v>
      </c>
    </row>
    <row r="265" spans="1:12" s="3" customFormat="1" ht="25.5">
      <c r="A265" s="58" t="s">
        <v>333</v>
      </c>
      <c r="B265" s="6" t="s">
        <v>34</v>
      </c>
      <c r="C265" s="6" t="s">
        <v>12</v>
      </c>
      <c r="D265" s="11" t="s">
        <v>5</v>
      </c>
      <c r="E265" s="11" t="s">
        <v>129</v>
      </c>
      <c r="F265" s="19">
        <v>99300</v>
      </c>
      <c r="G265" s="48" t="s">
        <v>336</v>
      </c>
      <c r="H265" s="11"/>
      <c r="I265" s="10">
        <f>I266</f>
        <v>100</v>
      </c>
      <c r="J265" s="10">
        <f t="shared" si="37"/>
        <v>100</v>
      </c>
      <c r="K265" s="10">
        <f t="shared" si="37"/>
        <v>0</v>
      </c>
      <c r="L265" s="10">
        <f t="shared" si="26"/>
        <v>100</v>
      </c>
    </row>
    <row r="266" spans="1:12" s="3" customFormat="1" ht="15">
      <c r="A266" s="15" t="s">
        <v>96</v>
      </c>
      <c r="B266" s="6" t="s">
        <v>34</v>
      </c>
      <c r="C266" s="6" t="s">
        <v>12</v>
      </c>
      <c r="D266" s="11" t="s">
        <v>5</v>
      </c>
      <c r="E266" s="11" t="s">
        <v>129</v>
      </c>
      <c r="F266" s="19">
        <v>99300</v>
      </c>
      <c r="G266" s="48" t="s">
        <v>336</v>
      </c>
      <c r="H266" s="11" t="s">
        <v>70</v>
      </c>
      <c r="I266" s="10">
        <f>I267</f>
        <v>100</v>
      </c>
      <c r="J266" s="10">
        <f t="shared" si="37"/>
        <v>100</v>
      </c>
      <c r="K266" s="10">
        <f t="shared" si="37"/>
        <v>0</v>
      </c>
      <c r="L266" s="10">
        <f t="shared" si="26"/>
        <v>100</v>
      </c>
    </row>
    <row r="267" spans="1:12" s="38" customFormat="1" ht="24">
      <c r="A267" s="33" t="s">
        <v>329</v>
      </c>
      <c r="B267" s="36" t="s">
        <v>34</v>
      </c>
      <c r="C267" s="36" t="s">
        <v>12</v>
      </c>
      <c r="D267" s="37" t="s">
        <v>5</v>
      </c>
      <c r="E267" s="26" t="s">
        <v>129</v>
      </c>
      <c r="F267" s="40">
        <v>99300</v>
      </c>
      <c r="G267" s="49" t="s">
        <v>336</v>
      </c>
      <c r="H267" s="37" t="s">
        <v>330</v>
      </c>
      <c r="I267" s="32">
        <v>100</v>
      </c>
      <c r="J267" s="32">
        <v>100</v>
      </c>
      <c r="K267" s="32">
        <f>I267-J267</f>
        <v>0</v>
      </c>
      <c r="L267" s="32">
        <f t="shared" si="26"/>
        <v>100</v>
      </c>
    </row>
    <row r="268" spans="1:12" s="3" customFormat="1" ht="12">
      <c r="A268" s="15" t="s">
        <v>47</v>
      </c>
      <c r="B268" s="6" t="s">
        <v>34</v>
      </c>
      <c r="C268" s="6" t="s">
        <v>12</v>
      </c>
      <c r="D268" s="11" t="s">
        <v>2</v>
      </c>
      <c r="E268" s="11"/>
      <c r="F268" s="11"/>
      <c r="G268" s="11"/>
      <c r="H268" s="11"/>
      <c r="I268" s="10">
        <f>I269</f>
        <v>19.7</v>
      </c>
      <c r="J268" s="10">
        <f aca="true" t="shared" si="38" ref="J268:K272">J269</f>
        <v>8.9</v>
      </c>
      <c r="K268" s="10">
        <f t="shared" si="38"/>
        <v>10.799999999999999</v>
      </c>
      <c r="L268" s="10">
        <f aca="true" t="shared" si="39" ref="L268:L331">J268/I268*100</f>
        <v>45.17766497461929</v>
      </c>
    </row>
    <row r="269" spans="1:12" s="3" customFormat="1" ht="24">
      <c r="A269" s="15" t="s">
        <v>182</v>
      </c>
      <c r="B269" s="6" t="s">
        <v>34</v>
      </c>
      <c r="C269" s="6" t="s">
        <v>12</v>
      </c>
      <c r="D269" s="11" t="s">
        <v>2</v>
      </c>
      <c r="E269" s="11" t="s">
        <v>131</v>
      </c>
      <c r="F269" s="23">
        <v>79000</v>
      </c>
      <c r="G269" s="47" t="s">
        <v>216</v>
      </c>
      <c r="H269" s="11"/>
      <c r="I269" s="10">
        <f>I270</f>
        <v>19.7</v>
      </c>
      <c r="J269" s="10">
        <f t="shared" si="38"/>
        <v>8.9</v>
      </c>
      <c r="K269" s="10">
        <f t="shared" si="38"/>
        <v>10.799999999999999</v>
      </c>
      <c r="L269" s="10">
        <f t="shared" si="39"/>
        <v>45.17766497461929</v>
      </c>
    </row>
    <row r="270" spans="1:12" s="3" customFormat="1" ht="51">
      <c r="A270" s="54" t="s">
        <v>252</v>
      </c>
      <c r="B270" s="6" t="s">
        <v>34</v>
      </c>
      <c r="C270" s="6" t="s">
        <v>12</v>
      </c>
      <c r="D270" s="11" t="s">
        <v>2</v>
      </c>
      <c r="E270" s="11" t="s">
        <v>132</v>
      </c>
      <c r="F270" s="23">
        <v>79006</v>
      </c>
      <c r="G270" s="47" t="s">
        <v>216</v>
      </c>
      <c r="H270" s="11"/>
      <c r="I270" s="10">
        <f>I271</f>
        <v>19.7</v>
      </c>
      <c r="J270" s="10">
        <f t="shared" si="38"/>
        <v>8.9</v>
      </c>
      <c r="K270" s="10">
        <f t="shared" si="38"/>
        <v>10.799999999999999</v>
      </c>
      <c r="L270" s="10">
        <f t="shared" si="39"/>
        <v>45.17766497461929</v>
      </c>
    </row>
    <row r="271" spans="1:12" s="3" customFormat="1" ht="51">
      <c r="A271" s="54" t="s">
        <v>251</v>
      </c>
      <c r="B271" s="6" t="s">
        <v>34</v>
      </c>
      <c r="C271" s="6" t="s">
        <v>12</v>
      </c>
      <c r="D271" s="11" t="s">
        <v>2</v>
      </c>
      <c r="E271" s="11" t="s">
        <v>133</v>
      </c>
      <c r="F271" s="23">
        <v>79006</v>
      </c>
      <c r="G271" s="23">
        <v>99250</v>
      </c>
      <c r="H271" s="11"/>
      <c r="I271" s="10">
        <f>I272</f>
        <v>19.7</v>
      </c>
      <c r="J271" s="10">
        <f t="shared" si="38"/>
        <v>8.9</v>
      </c>
      <c r="K271" s="10">
        <f t="shared" si="38"/>
        <v>10.799999999999999</v>
      </c>
      <c r="L271" s="10">
        <f t="shared" si="39"/>
        <v>45.17766497461929</v>
      </c>
    </row>
    <row r="272" spans="1:12" s="3" customFormat="1" ht="24">
      <c r="A272" s="15" t="s">
        <v>95</v>
      </c>
      <c r="B272" s="6" t="s">
        <v>34</v>
      </c>
      <c r="C272" s="6" t="s">
        <v>12</v>
      </c>
      <c r="D272" s="11" t="s">
        <v>2</v>
      </c>
      <c r="E272" s="11" t="s">
        <v>133</v>
      </c>
      <c r="F272" s="23">
        <v>79006</v>
      </c>
      <c r="G272" s="23">
        <v>99250</v>
      </c>
      <c r="H272" s="11" t="s">
        <v>76</v>
      </c>
      <c r="I272" s="10">
        <f>I273</f>
        <v>19.7</v>
      </c>
      <c r="J272" s="10">
        <f t="shared" si="38"/>
        <v>8.9</v>
      </c>
      <c r="K272" s="10">
        <f t="shared" si="38"/>
        <v>10.799999999999999</v>
      </c>
      <c r="L272" s="10">
        <f t="shared" si="39"/>
        <v>45.17766497461929</v>
      </c>
    </row>
    <row r="273" spans="1:12" s="38" customFormat="1" ht="36">
      <c r="A273" s="33" t="s">
        <v>169</v>
      </c>
      <c r="B273" s="36" t="s">
        <v>34</v>
      </c>
      <c r="C273" s="36" t="s">
        <v>12</v>
      </c>
      <c r="D273" s="37" t="s">
        <v>2</v>
      </c>
      <c r="E273" s="11" t="s">
        <v>133</v>
      </c>
      <c r="F273" s="39">
        <v>79006</v>
      </c>
      <c r="G273" s="39">
        <v>99250</v>
      </c>
      <c r="H273" s="37" t="s">
        <v>167</v>
      </c>
      <c r="I273" s="32">
        <v>19.7</v>
      </c>
      <c r="J273" s="32">
        <v>8.9</v>
      </c>
      <c r="K273" s="32">
        <f>I273-J273</f>
        <v>10.799999999999999</v>
      </c>
      <c r="L273" s="32">
        <f t="shared" si="39"/>
        <v>45.17766497461929</v>
      </c>
    </row>
    <row r="274" spans="1:12" s="3" customFormat="1" ht="12">
      <c r="A274" s="15" t="s">
        <v>39</v>
      </c>
      <c r="B274" s="6" t="s">
        <v>34</v>
      </c>
      <c r="C274" s="6" t="s">
        <v>49</v>
      </c>
      <c r="D274" s="11"/>
      <c r="E274" s="11"/>
      <c r="F274" s="11"/>
      <c r="G274" s="11"/>
      <c r="H274" s="11"/>
      <c r="I274" s="10">
        <f>I275</f>
        <v>24501.5</v>
      </c>
      <c r="J274" s="10">
        <f aca="true" t="shared" si="40" ref="J274:K276">J275</f>
        <v>1274.6</v>
      </c>
      <c r="K274" s="10">
        <f t="shared" si="40"/>
        <v>23226.9</v>
      </c>
      <c r="L274" s="10">
        <f t="shared" si="39"/>
        <v>5.202130481807235</v>
      </c>
    </row>
    <row r="275" spans="1:12" s="3" customFormat="1" ht="12">
      <c r="A275" s="15" t="s">
        <v>54</v>
      </c>
      <c r="B275" s="6" t="s">
        <v>34</v>
      </c>
      <c r="C275" s="6" t="s">
        <v>49</v>
      </c>
      <c r="D275" s="11" t="s">
        <v>4</v>
      </c>
      <c r="E275" s="11"/>
      <c r="F275" s="11"/>
      <c r="G275" s="11"/>
      <c r="H275" s="11"/>
      <c r="I275" s="10">
        <f>I276</f>
        <v>24501.5</v>
      </c>
      <c r="J275" s="10">
        <f t="shared" si="40"/>
        <v>1274.6</v>
      </c>
      <c r="K275" s="10">
        <f t="shared" si="40"/>
        <v>23226.9</v>
      </c>
      <c r="L275" s="10">
        <f t="shared" si="39"/>
        <v>5.202130481807235</v>
      </c>
    </row>
    <row r="276" spans="1:12" s="3" customFormat="1" ht="24">
      <c r="A276" s="15" t="s">
        <v>182</v>
      </c>
      <c r="B276" s="6" t="s">
        <v>34</v>
      </c>
      <c r="C276" s="6" t="s">
        <v>49</v>
      </c>
      <c r="D276" s="11" t="s">
        <v>4</v>
      </c>
      <c r="E276" s="11" t="s">
        <v>131</v>
      </c>
      <c r="F276" s="23">
        <v>79000</v>
      </c>
      <c r="G276" s="47" t="s">
        <v>216</v>
      </c>
      <c r="H276" s="11"/>
      <c r="I276" s="10">
        <f>I277</f>
        <v>24501.5</v>
      </c>
      <c r="J276" s="10">
        <f t="shared" si="40"/>
        <v>1274.6</v>
      </c>
      <c r="K276" s="10">
        <f t="shared" si="40"/>
        <v>23226.9</v>
      </c>
      <c r="L276" s="10">
        <f t="shared" si="39"/>
        <v>5.202130481807235</v>
      </c>
    </row>
    <row r="277" spans="1:12" s="3" customFormat="1" ht="25.5">
      <c r="A277" s="54" t="s">
        <v>253</v>
      </c>
      <c r="B277" s="6" t="s">
        <v>34</v>
      </c>
      <c r="C277" s="6" t="s">
        <v>49</v>
      </c>
      <c r="D277" s="11" t="s">
        <v>4</v>
      </c>
      <c r="E277" s="11" t="s">
        <v>132</v>
      </c>
      <c r="F277" s="23">
        <v>79004</v>
      </c>
      <c r="G277" s="47" t="s">
        <v>216</v>
      </c>
      <c r="H277" s="11"/>
      <c r="I277" s="10">
        <f>I278+I281</f>
        <v>24501.5</v>
      </c>
      <c r="J277" s="10">
        <f>J278+J281</f>
        <v>1274.6</v>
      </c>
      <c r="K277" s="10">
        <f>K278+K281</f>
        <v>23226.9</v>
      </c>
      <c r="L277" s="10">
        <f t="shared" si="39"/>
        <v>5.202130481807235</v>
      </c>
    </row>
    <row r="278" spans="1:12" s="3" customFormat="1" ht="25.5">
      <c r="A278" s="54" t="s">
        <v>196</v>
      </c>
      <c r="B278" s="6" t="s">
        <v>34</v>
      </c>
      <c r="C278" s="6" t="s">
        <v>49</v>
      </c>
      <c r="D278" s="11" t="s">
        <v>4</v>
      </c>
      <c r="E278" s="11" t="s">
        <v>134</v>
      </c>
      <c r="F278" s="23">
        <v>79004</v>
      </c>
      <c r="G278" s="23">
        <v>99230</v>
      </c>
      <c r="H278" s="11"/>
      <c r="I278" s="10">
        <f aca="true" t="shared" si="41" ref="I278:K279">I279</f>
        <v>24374</v>
      </c>
      <c r="J278" s="10">
        <f t="shared" si="41"/>
        <v>1154.5</v>
      </c>
      <c r="K278" s="10">
        <f t="shared" si="41"/>
        <v>23219.5</v>
      </c>
      <c r="L278" s="10">
        <f t="shared" si="39"/>
        <v>4.736604578649381</v>
      </c>
    </row>
    <row r="279" spans="1:12" s="3" customFormat="1" ht="36">
      <c r="A279" s="15" t="s">
        <v>74</v>
      </c>
      <c r="B279" s="6" t="s">
        <v>34</v>
      </c>
      <c r="C279" s="6" t="s">
        <v>49</v>
      </c>
      <c r="D279" s="11" t="s">
        <v>4</v>
      </c>
      <c r="E279" s="11" t="s">
        <v>134</v>
      </c>
      <c r="F279" s="23">
        <v>79004</v>
      </c>
      <c r="G279" s="23">
        <v>99230</v>
      </c>
      <c r="H279" s="11" t="s">
        <v>72</v>
      </c>
      <c r="I279" s="10">
        <f t="shared" si="41"/>
        <v>24374</v>
      </c>
      <c r="J279" s="10">
        <f t="shared" si="41"/>
        <v>1154.5</v>
      </c>
      <c r="K279" s="10">
        <f t="shared" si="41"/>
        <v>23219.5</v>
      </c>
      <c r="L279" s="10">
        <f t="shared" si="39"/>
        <v>4.736604578649381</v>
      </c>
    </row>
    <row r="280" spans="1:12" s="38" customFormat="1" ht="12.75">
      <c r="A280" s="33" t="s">
        <v>37</v>
      </c>
      <c r="B280" s="36" t="s">
        <v>34</v>
      </c>
      <c r="C280" s="36" t="s">
        <v>49</v>
      </c>
      <c r="D280" s="37" t="s">
        <v>4</v>
      </c>
      <c r="E280" s="11" t="s">
        <v>134</v>
      </c>
      <c r="F280" s="39">
        <v>79004</v>
      </c>
      <c r="G280" s="39">
        <v>99230</v>
      </c>
      <c r="H280" s="37" t="s">
        <v>73</v>
      </c>
      <c r="I280" s="32">
        <f>9492+14882</f>
        <v>24374</v>
      </c>
      <c r="J280" s="32">
        <v>1154.5</v>
      </c>
      <c r="K280" s="32">
        <f>I280-J280</f>
        <v>23219.5</v>
      </c>
      <c r="L280" s="32">
        <f t="shared" si="39"/>
        <v>4.736604578649381</v>
      </c>
    </row>
    <row r="281" spans="1:12" s="3" customFormat="1" ht="15">
      <c r="A281" s="15" t="s">
        <v>255</v>
      </c>
      <c r="B281" s="6" t="s">
        <v>34</v>
      </c>
      <c r="C281" s="6" t="s">
        <v>49</v>
      </c>
      <c r="D281" s="11" t="s">
        <v>4</v>
      </c>
      <c r="E281" s="11" t="s">
        <v>135</v>
      </c>
      <c r="F281" s="23">
        <v>79005</v>
      </c>
      <c r="G281" s="47" t="s">
        <v>216</v>
      </c>
      <c r="H281" s="11"/>
      <c r="I281" s="10">
        <f>I282</f>
        <v>127.5</v>
      </c>
      <c r="J281" s="10">
        <f aca="true" t="shared" si="42" ref="J281:K283">J282</f>
        <v>120.1</v>
      </c>
      <c r="K281" s="10">
        <f t="shared" si="42"/>
        <v>7.400000000000006</v>
      </c>
      <c r="L281" s="10">
        <f t="shared" si="39"/>
        <v>94.19607843137254</v>
      </c>
    </row>
    <row r="282" spans="1:12" s="3" customFormat="1" ht="12.75">
      <c r="A282" s="15" t="s">
        <v>254</v>
      </c>
      <c r="B282" s="6" t="s">
        <v>34</v>
      </c>
      <c r="C282" s="6" t="s">
        <v>49</v>
      </c>
      <c r="D282" s="11" t="s">
        <v>4</v>
      </c>
      <c r="E282" s="11" t="s">
        <v>135</v>
      </c>
      <c r="F282" s="23">
        <v>79005</v>
      </c>
      <c r="G282" s="23">
        <v>99240</v>
      </c>
      <c r="H282" s="11"/>
      <c r="I282" s="10">
        <f>I283</f>
        <v>127.5</v>
      </c>
      <c r="J282" s="10">
        <f t="shared" si="42"/>
        <v>120.1</v>
      </c>
      <c r="K282" s="10">
        <f t="shared" si="42"/>
        <v>7.400000000000006</v>
      </c>
      <c r="L282" s="10">
        <f t="shared" si="39"/>
        <v>94.19607843137254</v>
      </c>
    </row>
    <row r="283" spans="1:12" s="3" customFormat="1" ht="60">
      <c r="A283" s="15" t="s">
        <v>60</v>
      </c>
      <c r="B283" s="6" t="s">
        <v>34</v>
      </c>
      <c r="C283" s="6" t="s">
        <v>49</v>
      </c>
      <c r="D283" s="11" t="s">
        <v>4</v>
      </c>
      <c r="E283" s="11" t="s">
        <v>135</v>
      </c>
      <c r="F283" s="23">
        <v>79005</v>
      </c>
      <c r="G283" s="23">
        <v>99240</v>
      </c>
      <c r="H283" s="11" t="s">
        <v>59</v>
      </c>
      <c r="I283" s="10">
        <f>I284</f>
        <v>127.5</v>
      </c>
      <c r="J283" s="10">
        <f t="shared" si="42"/>
        <v>120.1</v>
      </c>
      <c r="K283" s="10">
        <f t="shared" si="42"/>
        <v>7.400000000000006</v>
      </c>
      <c r="L283" s="10">
        <f t="shared" si="39"/>
        <v>94.19607843137254</v>
      </c>
    </row>
    <row r="284" spans="1:12" s="38" customFormat="1" ht="12.75">
      <c r="A284" s="33" t="s">
        <v>79</v>
      </c>
      <c r="B284" s="36" t="s">
        <v>34</v>
      </c>
      <c r="C284" s="36" t="s">
        <v>49</v>
      </c>
      <c r="D284" s="37" t="s">
        <v>4</v>
      </c>
      <c r="E284" s="11" t="s">
        <v>135</v>
      </c>
      <c r="F284" s="39">
        <v>79005</v>
      </c>
      <c r="G284" s="39">
        <v>99240</v>
      </c>
      <c r="H284" s="37" t="s">
        <v>78</v>
      </c>
      <c r="I284" s="32">
        <v>127.5</v>
      </c>
      <c r="J284" s="32">
        <v>120.1</v>
      </c>
      <c r="K284" s="32">
        <f>I284-J284</f>
        <v>7.400000000000006</v>
      </c>
      <c r="L284" s="32">
        <f t="shared" si="39"/>
        <v>94.19607843137254</v>
      </c>
    </row>
    <row r="285" spans="1:12" s="3" customFormat="1" ht="12">
      <c r="A285" s="15" t="s">
        <v>51</v>
      </c>
      <c r="B285" s="6" t="s">
        <v>34</v>
      </c>
      <c r="C285" s="11" t="s">
        <v>36</v>
      </c>
      <c r="D285" s="11"/>
      <c r="E285" s="11"/>
      <c r="F285" s="11"/>
      <c r="G285" s="11"/>
      <c r="H285" s="11"/>
      <c r="I285" s="10">
        <f aca="true" t="shared" si="43" ref="I285:K290">I286</f>
        <v>854.4</v>
      </c>
      <c r="J285" s="10">
        <f t="shared" si="43"/>
        <v>452.7</v>
      </c>
      <c r="K285" s="10">
        <f t="shared" si="43"/>
        <v>401.7</v>
      </c>
      <c r="L285" s="10">
        <f t="shared" si="39"/>
        <v>52.98455056179775</v>
      </c>
    </row>
    <row r="286" spans="1:12" s="3" customFormat="1" ht="12">
      <c r="A286" s="15" t="s">
        <v>41</v>
      </c>
      <c r="B286" s="6" t="s">
        <v>34</v>
      </c>
      <c r="C286" s="11" t="s">
        <v>36</v>
      </c>
      <c r="D286" s="11" t="s">
        <v>6</v>
      </c>
      <c r="E286" s="11"/>
      <c r="F286" s="11"/>
      <c r="G286" s="11"/>
      <c r="H286" s="11"/>
      <c r="I286" s="10">
        <f t="shared" si="43"/>
        <v>854.4</v>
      </c>
      <c r="J286" s="10">
        <f t="shared" si="43"/>
        <v>452.7</v>
      </c>
      <c r="K286" s="10">
        <f t="shared" si="43"/>
        <v>401.7</v>
      </c>
      <c r="L286" s="10">
        <f t="shared" si="39"/>
        <v>52.98455056179775</v>
      </c>
    </row>
    <row r="287" spans="1:12" s="3" customFormat="1" ht="24">
      <c r="A287" s="15" t="s">
        <v>181</v>
      </c>
      <c r="B287" s="6" t="s">
        <v>34</v>
      </c>
      <c r="C287" s="11" t="s">
        <v>36</v>
      </c>
      <c r="D287" s="11" t="s">
        <v>6</v>
      </c>
      <c r="E287" s="11" t="s">
        <v>136</v>
      </c>
      <c r="F287" s="23">
        <v>78000</v>
      </c>
      <c r="G287" s="47" t="s">
        <v>216</v>
      </c>
      <c r="H287" s="11"/>
      <c r="I287" s="10">
        <f t="shared" si="43"/>
        <v>854.4</v>
      </c>
      <c r="J287" s="10">
        <f t="shared" si="43"/>
        <v>452.7</v>
      </c>
      <c r="K287" s="10">
        <f t="shared" si="43"/>
        <v>401.7</v>
      </c>
      <c r="L287" s="10">
        <f t="shared" si="39"/>
        <v>52.98455056179775</v>
      </c>
    </row>
    <row r="288" spans="1:12" s="3" customFormat="1" ht="63.75">
      <c r="A288" s="54" t="s">
        <v>258</v>
      </c>
      <c r="B288" s="6" t="s">
        <v>34</v>
      </c>
      <c r="C288" s="11" t="s">
        <v>36</v>
      </c>
      <c r="D288" s="11" t="s">
        <v>6</v>
      </c>
      <c r="E288" s="11" t="s">
        <v>137</v>
      </c>
      <c r="F288" s="23">
        <v>78002</v>
      </c>
      <c r="G288" s="47" t="s">
        <v>216</v>
      </c>
      <c r="H288" s="11"/>
      <c r="I288" s="10">
        <f t="shared" si="43"/>
        <v>854.4</v>
      </c>
      <c r="J288" s="10">
        <f t="shared" si="43"/>
        <v>452.7</v>
      </c>
      <c r="K288" s="10">
        <f t="shared" si="43"/>
        <v>401.7</v>
      </c>
      <c r="L288" s="10">
        <f t="shared" si="39"/>
        <v>52.98455056179775</v>
      </c>
    </row>
    <row r="289" spans="1:12" s="3" customFormat="1" ht="63.75">
      <c r="A289" s="54" t="s">
        <v>257</v>
      </c>
      <c r="B289" s="6" t="s">
        <v>34</v>
      </c>
      <c r="C289" s="11" t="s">
        <v>36</v>
      </c>
      <c r="D289" s="11" t="s">
        <v>6</v>
      </c>
      <c r="E289" s="11" t="s">
        <v>138</v>
      </c>
      <c r="F289" s="23">
        <v>78002</v>
      </c>
      <c r="G289" s="48" t="s">
        <v>256</v>
      </c>
      <c r="H289" s="11"/>
      <c r="I289" s="10">
        <f t="shared" si="43"/>
        <v>854.4</v>
      </c>
      <c r="J289" s="10">
        <f t="shared" si="43"/>
        <v>452.7</v>
      </c>
      <c r="K289" s="10">
        <f t="shared" si="43"/>
        <v>401.7</v>
      </c>
      <c r="L289" s="10">
        <f t="shared" si="39"/>
        <v>52.98455056179775</v>
      </c>
    </row>
    <row r="290" spans="1:12" s="3" customFormat="1" ht="24">
      <c r="A290" s="15" t="s">
        <v>95</v>
      </c>
      <c r="B290" s="6" t="s">
        <v>34</v>
      </c>
      <c r="C290" s="11" t="s">
        <v>36</v>
      </c>
      <c r="D290" s="11" t="s">
        <v>6</v>
      </c>
      <c r="E290" s="11" t="s">
        <v>138</v>
      </c>
      <c r="F290" s="23">
        <v>78002</v>
      </c>
      <c r="G290" s="48" t="s">
        <v>256</v>
      </c>
      <c r="H290" s="11" t="s">
        <v>76</v>
      </c>
      <c r="I290" s="10">
        <f t="shared" si="43"/>
        <v>854.4</v>
      </c>
      <c r="J290" s="10">
        <f t="shared" si="43"/>
        <v>452.7</v>
      </c>
      <c r="K290" s="10">
        <f t="shared" si="43"/>
        <v>401.7</v>
      </c>
      <c r="L290" s="10">
        <f t="shared" si="39"/>
        <v>52.98455056179775</v>
      </c>
    </row>
    <row r="291" spans="1:12" s="38" customFormat="1" ht="12.75">
      <c r="A291" s="33" t="s">
        <v>168</v>
      </c>
      <c r="B291" s="36" t="s">
        <v>34</v>
      </c>
      <c r="C291" s="37" t="s">
        <v>36</v>
      </c>
      <c r="D291" s="37" t="s">
        <v>6</v>
      </c>
      <c r="E291" s="11" t="s">
        <v>138</v>
      </c>
      <c r="F291" s="39">
        <v>78002</v>
      </c>
      <c r="G291" s="49" t="s">
        <v>256</v>
      </c>
      <c r="H291" s="37" t="s">
        <v>77</v>
      </c>
      <c r="I291" s="32">
        <v>854.4</v>
      </c>
      <c r="J291" s="32">
        <v>452.7</v>
      </c>
      <c r="K291" s="32">
        <f>I291-J291</f>
        <v>401.7</v>
      </c>
      <c r="L291" s="32">
        <f t="shared" si="39"/>
        <v>52.98455056179775</v>
      </c>
    </row>
    <row r="292" spans="1:12" s="3" customFormat="1" ht="36">
      <c r="A292" s="21" t="s">
        <v>90</v>
      </c>
      <c r="B292" s="22" t="s">
        <v>17</v>
      </c>
      <c r="C292" s="6"/>
      <c r="D292" s="6"/>
      <c r="E292" s="6"/>
      <c r="F292" s="6"/>
      <c r="G292" s="6"/>
      <c r="H292" s="6"/>
      <c r="I292" s="4">
        <f>I293+I316</f>
        <v>4730.7</v>
      </c>
      <c r="J292" s="4">
        <f>J293+J316</f>
        <v>1933.5</v>
      </c>
      <c r="K292" s="4">
        <f>K293+K316</f>
        <v>2797.2</v>
      </c>
      <c r="L292" s="4">
        <f t="shared" si="39"/>
        <v>40.87132982433889</v>
      </c>
    </row>
    <row r="293" spans="1:12" s="3" customFormat="1" ht="12">
      <c r="A293" s="15" t="s">
        <v>13</v>
      </c>
      <c r="B293" s="11" t="s">
        <v>17</v>
      </c>
      <c r="C293" s="11" t="s">
        <v>1</v>
      </c>
      <c r="D293" s="11"/>
      <c r="E293" s="11"/>
      <c r="F293" s="11"/>
      <c r="G293" s="11"/>
      <c r="H293" s="11"/>
      <c r="I293" s="10">
        <f>I294+I302+I308</f>
        <v>4723.7</v>
      </c>
      <c r="J293" s="10">
        <f>J294+J302+J308</f>
        <v>1933.5</v>
      </c>
      <c r="K293" s="10">
        <f>K294+K302+K308</f>
        <v>2790.2</v>
      </c>
      <c r="L293" s="10">
        <f t="shared" si="39"/>
        <v>40.93189660647374</v>
      </c>
    </row>
    <row r="294" spans="1:12" s="3" customFormat="1" ht="36">
      <c r="A294" s="15" t="s">
        <v>92</v>
      </c>
      <c r="B294" s="11" t="s">
        <v>17</v>
      </c>
      <c r="C294" s="11" t="s">
        <v>1</v>
      </c>
      <c r="D294" s="11" t="s">
        <v>2</v>
      </c>
      <c r="E294" s="11"/>
      <c r="F294" s="11"/>
      <c r="G294" s="11"/>
      <c r="H294" s="11"/>
      <c r="I294" s="10">
        <f>I295</f>
        <v>1515.5</v>
      </c>
      <c r="J294" s="10">
        <f aca="true" t="shared" si="44" ref="J294:K296">J295</f>
        <v>608.1999999999999</v>
      </c>
      <c r="K294" s="10">
        <f t="shared" si="44"/>
        <v>907.3000000000001</v>
      </c>
      <c r="L294" s="10">
        <f t="shared" si="39"/>
        <v>40.13196964698119</v>
      </c>
    </row>
    <row r="295" spans="1:12" s="3" customFormat="1" ht="24">
      <c r="A295" s="17" t="s">
        <v>174</v>
      </c>
      <c r="B295" s="11" t="s">
        <v>17</v>
      </c>
      <c r="C295" s="11" t="s">
        <v>1</v>
      </c>
      <c r="D295" s="11" t="s">
        <v>2</v>
      </c>
      <c r="E295" s="11" t="s">
        <v>97</v>
      </c>
      <c r="F295" s="23">
        <v>71000</v>
      </c>
      <c r="G295" s="48" t="s">
        <v>216</v>
      </c>
      <c r="H295" s="11"/>
      <c r="I295" s="10">
        <f>I296</f>
        <v>1515.5</v>
      </c>
      <c r="J295" s="10">
        <f t="shared" si="44"/>
        <v>608.1999999999999</v>
      </c>
      <c r="K295" s="10">
        <f t="shared" si="44"/>
        <v>907.3000000000001</v>
      </c>
      <c r="L295" s="10">
        <f t="shared" si="39"/>
        <v>40.13196964698119</v>
      </c>
    </row>
    <row r="296" spans="1:12" s="3" customFormat="1" ht="24">
      <c r="A296" s="17" t="s">
        <v>238</v>
      </c>
      <c r="B296" s="11" t="s">
        <v>17</v>
      </c>
      <c r="C296" s="11" t="s">
        <v>1</v>
      </c>
      <c r="D296" s="11" t="s">
        <v>2</v>
      </c>
      <c r="E296" s="11" t="s">
        <v>98</v>
      </c>
      <c r="F296" s="23">
        <v>71001</v>
      </c>
      <c r="G296" s="48" t="s">
        <v>216</v>
      </c>
      <c r="H296" s="11"/>
      <c r="I296" s="10">
        <f>I297</f>
        <v>1515.5</v>
      </c>
      <c r="J296" s="10">
        <f t="shared" si="44"/>
        <v>608.1999999999999</v>
      </c>
      <c r="K296" s="10">
        <f t="shared" si="44"/>
        <v>907.3000000000001</v>
      </c>
      <c r="L296" s="10">
        <f t="shared" si="39"/>
        <v>40.13196964698119</v>
      </c>
    </row>
    <row r="297" spans="1:12" s="3" customFormat="1" ht="24">
      <c r="A297" s="17" t="s">
        <v>217</v>
      </c>
      <c r="B297" s="11" t="s">
        <v>17</v>
      </c>
      <c r="C297" s="11" t="s">
        <v>1</v>
      </c>
      <c r="D297" s="11" t="s">
        <v>2</v>
      </c>
      <c r="E297" s="11" t="s">
        <v>99</v>
      </c>
      <c r="F297" s="23">
        <v>71001</v>
      </c>
      <c r="G297" s="48" t="s">
        <v>215</v>
      </c>
      <c r="H297" s="11"/>
      <c r="I297" s="10">
        <f>I298+I300</f>
        <v>1515.5</v>
      </c>
      <c r="J297" s="10">
        <f>J298+J300</f>
        <v>608.1999999999999</v>
      </c>
      <c r="K297" s="10">
        <f>K298+K300</f>
        <v>907.3000000000001</v>
      </c>
      <c r="L297" s="10">
        <f t="shared" si="39"/>
        <v>40.13196964698119</v>
      </c>
    </row>
    <row r="298" spans="1:12" s="3" customFormat="1" ht="60">
      <c r="A298" s="15" t="s">
        <v>60</v>
      </c>
      <c r="B298" s="11" t="s">
        <v>17</v>
      </c>
      <c r="C298" s="11" t="s">
        <v>1</v>
      </c>
      <c r="D298" s="11" t="s">
        <v>2</v>
      </c>
      <c r="E298" s="11" t="s">
        <v>99</v>
      </c>
      <c r="F298" s="23">
        <v>71001</v>
      </c>
      <c r="G298" s="48" t="s">
        <v>215</v>
      </c>
      <c r="H298" s="11" t="s">
        <v>59</v>
      </c>
      <c r="I298" s="10">
        <f>I299</f>
        <v>1515.2</v>
      </c>
      <c r="J298" s="10">
        <f>J299</f>
        <v>607.9</v>
      </c>
      <c r="K298" s="10">
        <f>K299</f>
        <v>907.3000000000001</v>
      </c>
      <c r="L298" s="10">
        <f t="shared" si="39"/>
        <v>40.120116156283</v>
      </c>
    </row>
    <row r="299" spans="1:12" s="38" customFormat="1" ht="24">
      <c r="A299" s="33" t="s">
        <v>62</v>
      </c>
      <c r="B299" s="37" t="s">
        <v>17</v>
      </c>
      <c r="C299" s="37" t="s">
        <v>1</v>
      </c>
      <c r="D299" s="37" t="s">
        <v>2</v>
      </c>
      <c r="E299" s="11" t="s">
        <v>99</v>
      </c>
      <c r="F299" s="39">
        <v>71001</v>
      </c>
      <c r="G299" s="49" t="s">
        <v>215</v>
      </c>
      <c r="H299" s="37" t="s">
        <v>61</v>
      </c>
      <c r="I299" s="32">
        <v>1515.2</v>
      </c>
      <c r="J299" s="32">
        <v>607.9</v>
      </c>
      <c r="K299" s="32">
        <f>I299-J299</f>
        <v>907.3000000000001</v>
      </c>
      <c r="L299" s="32">
        <f t="shared" si="39"/>
        <v>40.120116156283</v>
      </c>
    </row>
    <row r="300" spans="1:12" s="3" customFormat="1" ht="12.75">
      <c r="A300" s="15" t="s">
        <v>68</v>
      </c>
      <c r="B300" s="11" t="s">
        <v>17</v>
      </c>
      <c r="C300" s="11" t="s">
        <v>1</v>
      </c>
      <c r="D300" s="11" t="s">
        <v>2</v>
      </c>
      <c r="E300" s="11" t="s">
        <v>99</v>
      </c>
      <c r="F300" s="23">
        <v>71001</v>
      </c>
      <c r="G300" s="48" t="s">
        <v>215</v>
      </c>
      <c r="H300" s="11" t="s">
        <v>66</v>
      </c>
      <c r="I300" s="10">
        <f>I301</f>
        <v>0.30000000000000004</v>
      </c>
      <c r="J300" s="10">
        <f>J301</f>
        <v>0.3</v>
      </c>
      <c r="K300" s="10">
        <f>K301</f>
        <v>0</v>
      </c>
      <c r="L300" s="10">
        <f t="shared" si="39"/>
        <v>99.99999999999997</v>
      </c>
    </row>
    <row r="301" spans="1:12" s="38" customFormat="1" ht="12.75">
      <c r="A301" s="33" t="s">
        <v>69</v>
      </c>
      <c r="B301" s="37" t="s">
        <v>17</v>
      </c>
      <c r="C301" s="37" t="s">
        <v>1</v>
      </c>
      <c r="D301" s="37" t="s">
        <v>2</v>
      </c>
      <c r="E301" s="11" t="s">
        <v>99</v>
      </c>
      <c r="F301" s="39">
        <v>71001</v>
      </c>
      <c r="G301" s="49" t="s">
        <v>215</v>
      </c>
      <c r="H301" s="37" t="s">
        <v>67</v>
      </c>
      <c r="I301" s="32">
        <f>0.2+0.1</f>
        <v>0.30000000000000004</v>
      </c>
      <c r="J301" s="32">
        <v>0.3</v>
      </c>
      <c r="K301" s="32">
        <f>I301-J301</f>
        <v>0</v>
      </c>
      <c r="L301" s="32">
        <f t="shared" si="39"/>
        <v>99.99999999999997</v>
      </c>
    </row>
    <row r="302" spans="1:12" s="3" customFormat="1" ht="12">
      <c r="A302" s="15" t="s">
        <v>14</v>
      </c>
      <c r="B302" s="11" t="s">
        <v>17</v>
      </c>
      <c r="C302" s="11" t="s">
        <v>1</v>
      </c>
      <c r="D302" s="11" t="s">
        <v>49</v>
      </c>
      <c r="E302" s="11"/>
      <c r="F302" s="11"/>
      <c r="G302" s="11"/>
      <c r="H302" s="11"/>
      <c r="I302" s="10">
        <f>I303</f>
        <v>100.2</v>
      </c>
      <c r="J302" s="10">
        <f aca="true" t="shared" si="45" ref="J302:K306">J303</f>
        <v>0</v>
      </c>
      <c r="K302" s="10">
        <f t="shared" si="45"/>
        <v>100.2</v>
      </c>
      <c r="L302" s="10">
        <f t="shared" si="39"/>
        <v>0</v>
      </c>
    </row>
    <row r="303" spans="1:12" s="3" customFormat="1" ht="15">
      <c r="A303" s="15" t="s">
        <v>208</v>
      </c>
      <c r="B303" s="11" t="s">
        <v>17</v>
      </c>
      <c r="C303" s="11" t="s">
        <v>1</v>
      </c>
      <c r="D303" s="11" t="s">
        <v>49</v>
      </c>
      <c r="E303" s="11" t="s">
        <v>85</v>
      </c>
      <c r="F303" s="52">
        <v>99000</v>
      </c>
      <c r="G303" s="53" t="s">
        <v>216</v>
      </c>
      <c r="H303" s="11"/>
      <c r="I303" s="10">
        <f>I304</f>
        <v>100.2</v>
      </c>
      <c r="J303" s="10">
        <f t="shared" si="45"/>
        <v>0</v>
      </c>
      <c r="K303" s="10">
        <f t="shared" si="45"/>
        <v>100.2</v>
      </c>
      <c r="L303" s="10">
        <f t="shared" si="39"/>
        <v>0</v>
      </c>
    </row>
    <row r="304" spans="1:12" s="3" customFormat="1" ht="15">
      <c r="A304" s="15" t="s">
        <v>84</v>
      </c>
      <c r="B304" s="11" t="s">
        <v>17</v>
      </c>
      <c r="C304" s="11" t="s">
        <v>1</v>
      </c>
      <c r="D304" s="11" t="s">
        <v>49</v>
      </c>
      <c r="E304" s="11" t="s">
        <v>83</v>
      </c>
      <c r="F304" s="52">
        <v>99400</v>
      </c>
      <c r="G304" s="53" t="s">
        <v>216</v>
      </c>
      <c r="H304" s="11"/>
      <c r="I304" s="10">
        <f>I305</f>
        <v>100.2</v>
      </c>
      <c r="J304" s="10">
        <f t="shared" si="45"/>
        <v>0</v>
      </c>
      <c r="K304" s="10">
        <f t="shared" si="45"/>
        <v>100.2</v>
      </c>
      <c r="L304" s="10">
        <f t="shared" si="39"/>
        <v>0</v>
      </c>
    </row>
    <row r="305" spans="1:12" s="3" customFormat="1" ht="15">
      <c r="A305" s="15" t="s">
        <v>260</v>
      </c>
      <c r="B305" s="11" t="s">
        <v>17</v>
      </c>
      <c r="C305" s="11" t="s">
        <v>1</v>
      </c>
      <c r="D305" s="11" t="s">
        <v>49</v>
      </c>
      <c r="E305" s="11" t="s">
        <v>81</v>
      </c>
      <c r="F305" s="52">
        <v>99400</v>
      </c>
      <c r="G305" s="53" t="s">
        <v>259</v>
      </c>
      <c r="H305" s="11"/>
      <c r="I305" s="10">
        <f>I306</f>
        <v>100.2</v>
      </c>
      <c r="J305" s="10">
        <f t="shared" si="45"/>
        <v>0</v>
      </c>
      <c r="K305" s="10">
        <f t="shared" si="45"/>
        <v>100.2</v>
      </c>
      <c r="L305" s="10">
        <f t="shared" si="39"/>
        <v>0</v>
      </c>
    </row>
    <row r="306" spans="1:12" s="3" customFormat="1" ht="15">
      <c r="A306" s="15" t="s">
        <v>68</v>
      </c>
      <c r="B306" s="11" t="s">
        <v>17</v>
      </c>
      <c r="C306" s="11" t="s">
        <v>1</v>
      </c>
      <c r="D306" s="11" t="s">
        <v>49</v>
      </c>
      <c r="E306" s="11" t="s">
        <v>81</v>
      </c>
      <c r="F306" s="52">
        <v>99400</v>
      </c>
      <c r="G306" s="53" t="s">
        <v>259</v>
      </c>
      <c r="H306" s="11" t="s">
        <v>66</v>
      </c>
      <c r="I306" s="10">
        <f>I307</f>
        <v>100.2</v>
      </c>
      <c r="J306" s="10">
        <f t="shared" si="45"/>
        <v>0</v>
      </c>
      <c r="K306" s="10">
        <f t="shared" si="45"/>
        <v>100.2</v>
      </c>
      <c r="L306" s="10">
        <f t="shared" si="39"/>
        <v>0</v>
      </c>
    </row>
    <row r="307" spans="1:12" s="38" customFormat="1" ht="15">
      <c r="A307" s="33" t="s">
        <v>82</v>
      </c>
      <c r="B307" s="37" t="s">
        <v>17</v>
      </c>
      <c r="C307" s="37" t="s">
        <v>1</v>
      </c>
      <c r="D307" s="37" t="s">
        <v>49</v>
      </c>
      <c r="E307" s="11" t="s">
        <v>81</v>
      </c>
      <c r="F307" s="60">
        <v>99400</v>
      </c>
      <c r="G307" s="61" t="s">
        <v>259</v>
      </c>
      <c r="H307" s="37" t="s">
        <v>80</v>
      </c>
      <c r="I307" s="32">
        <f>100+0.3-0.1</f>
        <v>100.2</v>
      </c>
      <c r="J307" s="32">
        <v>0</v>
      </c>
      <c r="K307" s="32">
        <f>I307-J307</f>
        <v>100.2</v>
      </c>
      <c r="L307" s="32">
        <f t="shared" si="39"/>
        <v>0</v>
      </c>
    </row>
    <row r="308" spans="1:12" s="3" customFormat="1" ht="12">
      <c r="A308" s="15" t="s">
        <v>26</v>
      </c>
      <c r="B308" s="11" t="s">
        <v>17</v>
      </c>
      <c r="C308" s="11" t="s">
        <v>1</v>
      </c>
      <c r="D308" s="11" t="s">
        <v>48</v>
      </c>
      <c r="E308" s="11"/>
      <c r="F308" s="11"/>
      <c r="G308" s="11"/>
      <c r="H308" s="11"/>
      <c r="I308" s="10">
        <f>I309</f>
        <v>3108</v>
      </c>
      <c r="J308" s="10">
        <f aca="true" t="shared" si="46" ref="J308:K310">J309</f>
        <v>1325.3</v>
      </c>
      <c r="K308" s="10">
        <f t="shared" si="46"/>
        <v>1782.6999999999998</v>
      </c>
      <c r="L308" s="10">
        <f t="shared" si="39"/>
        <v>42.64157014157014</v>
      </c>
    </row>
    <row r="309" spans="1:12" s="3" customFormat="1" ht="24">
      <c r="A309" s="17" t="s">
        <v>174</v>
      </c>
      <c r="B309" s="11" t="s">
        <v>17</v>
      </c>
      <c r="C309" s="11" t="s">
        <v>1</v>
      </c>
      <c r="D309" s="11" t="s">
        <v>48</v>
      </c>
      <c r="E309" s="11" t="s">
        <v>97</v>
      </c>
      <c r="F309" s="23">
        <v>71000</v>
      </c>
      <c r="G309" s="48" t="s">
        <v>216</v>
      </c>
      <c r="H309" s="11"/>
      <c r="I309" s="10">
        <f>I310</f>
        <v>3108</v>
      </c>
      <c r="J309" s="10">
        <f t="shared" si="46"/>
        <v>1325.3</v>
      </c>
      <c r="K309" s="10">
        <f t="shared" si="46"/>
        <v>1782.6999999999998</v>
      </c>
      <c r="L309" s="10">
        <f t="shared" si="39"/>
        <v>42.64157014157014</v>
      </c>
    </row>
    <row r="310" spans="1:12" s="3" customFormat="1" ht="24">
      <c r="A310" s="17" t="s">
        <v>238</v>
      </c>
      <c r="B310" s="11" t="s">
        <v>17</v>
      </c>
      <c r="C310" s="11" t="s">
        <v>1</v>
      </c>
      <c r="D310" s="11" t="s">
        <v>48</v>
      </c>
      <c r="E310" s="11" t="s">
        <v>98</v>
      </c>
      <c r="F310" s="23">
        <v>71001</v>
      </c>
      <c r="G310" s="48" t="s">
        <v>216</v>
      </c>
      <c r="H310" s="11"/>
      <c r="I310" s="10">
        <f>I311</f>
        <v>3108</v>
      </c>
      <c r="J310" s="10">
        <f t="shared" si="46"/>
        <v>1325.3</v>
      </c>
      <c r="K310" s="10">
        <f t="shared" si="46"/>
        <v>1782.6999999999998</v>
      </c>
      <c r="L310" s="10">
        <f t="shared" si="39"/>
        <v>42.64157014157014</v>
      </c>
    </row>
    <row r="311" spans="1:12" s="3" customFormat="1" ht="24">
      <c r="A311" s="17" t="s">
        <v>217</v>
      </c>
      <c r="B311" s="11" t="s">
        <v>17</v>
      </c>
      <c r="C311" s="11" t="s">
        <v>1</v>
      </c>
      <c r="D311" s="11" t="s">
        <v>48</v>
      </c>
      <c r="E311" s="11" t="s">
        <v>99</v>
      </c>
      <c r="F311" s="23">
        <v>71001</v>
      </c>
      <c r="G311" s="48" t="s">
        <v>215</v>
      </c>
      <c r="H311" s="11"/>
      <c r="I311" s="10">
        <f>I312+I314</f>
        <v>3108</v>
      </c>
      <c r="J311" s="10">
        <f>J312+J314</f>
        <v>1325.3</v>
      </c>
      <c r="K311" s="10">
        <f>K312+K314</f>
        <v>1782.6999999999998</v>
      </c>
      <c r="L311" s="10">
        <f t="shared" si="39"/>
        <v>42.64157014157014</v>
      </c>
    </row>
    <row r="312" spans="1:12" s="3" customFormat="1" ht="60">
      <c r="A312" s="15" t="s">
        <v>60</v>
      </c>
      <c r="B312" s="11" t="s">
        <v>17</v>
      </c>
      <c r="C312" s="11" t="s">
        <v>1</v>
      </c>
      <c r="D312" s="11" t="s">
        <v>48</v>
      </c>
      <c r="E312" s="11" t="s">
        <v>99</v>
      </c>
      <c r="F312" s="23">
        <v>71001</v>
      </c>
      <c r="G312" s="48" t="s">
        <v>215</v>
      </c>
      <c r="H312" s="11" t="s">
        <v>59</v>
      </c>
      <c r="I312" s="10">
        <f>I313</f>
        <v>3107.2</v>
      </c>
      <c r="J312" s="10">
        <f>J313</f>
        <v>1325.3</v>
      </c>
      <c r="K312" s="10">
        <f>K313</f>
        <v>1781.8999999999999</v>
      </c>
      <c r="L312" s="10">
        <f t="shared" si="39"/>
        <v>42.652548918640576</v>
      </c>
    </row>
    <row r="313" spans="1:12" s="38" customFormat="1" ht="12.75">
      <c r="A313" s="33" t="s">
        <v>79</v>
      </c>
      <c r="B313" s="37" t="s">
        <v>17</v>
      </c>
      <c r="C313" s="37" t="s">
        <v>1</v>
      </c>
      <c r="D313" s="37" t="s">
        <v>48</v>
      </c>
      <c r="E313" s="11" t="s">
        <v>99</v>
      </c>
      <c r="F313" s="39">
        <v>71001</v>
      </c>
      <c r="G313" s="49" t="s">
        <v>215</v>
      </c>
      <c r="H313" s="37" t="s">
        <v>78</v>
      </c>
      <c r="I313" s="32">
        <v>3107.2</v>
      </c>
      <c r="J313" s="32">
        <v>1325.3</v>
      </c>
      <c r="K313" s="32">
        <f>I313-J313</f>
        <v>1781.8999999999999</v>
      </c>
      <c r="L313" s="32">
        <f t="shared" si="39"/>
        <v>42.652548918640576</v>
      </c>
    </row>
    <row r="314" spans="1:12" s="3" customFormat="1" ht="24">
      <c r="A314" s="15" t="s">
        <v>64</v>
      </c>
      <c r="B314" s="11" t="s">
        <v>17</v>
      </c>
      <c r="C314" s="11" t="s">
        <v>1</v>
      </c>
      <c r="D314" s="11" t="s">
        <v>48</v>
      </c>
      <c r="E314" s="11" t="s">
        <v>99</v>
      </c>
      <c r="F314" s="23">
        <v>71001</v>
      </c>
      <c r="G314" s="48" t="s">
        <v>215</v>
      </c>
      <c r="H314" s="11" t="s">
        <v>63</v>
      </c>
      <c r="I314" s="10">
        <f>I315</f>
        <v>0.8</v>
      </c>
      <c r="J314" s="10">
        <f>J315</f>
        <v>0</v>
      </c>
      <c r="K314" s="10">
        <f>K315</f>
        <v>0.8</v>
      </c>
      <c r="L314" s="10">
        <f t="shared" si="39"/>
        <v>0</v>
      </c>
    </row>
    <row r="315" spans="1:12" s="38" customFormat="1" ht="24">
      <c r="A315" s="33" t="s">
        <v>65</v>
      </c>
      <c r="B315" s="37" t="s">
        <v>17</v>
      </c>
      <c r="C315" s="37" t="s">
        <v>1</v>
      </c>
      <c r="D315" s="37" t="s">
        <v>48</v>
      </c>
      <c r="E315" s="11" t="s">
        <v>99</v>
      </c>
      <c r="F315" s="39">
        <v>71001</v>
      </c>
      <c r="G315" s="49" t="s">
        <v>215</v>
      </c>
      <c r="H315" s="37" t="s">
        <v>17</v>
      </c>
      <c r="I315" s="32">
        <v>0.8</v>
      </c>
      <c r="J315" s="32">
        <v>0</v>
      </c>
      <c r="K315" s="32">
        <f>I315-J315</f>
        <v>0.8</v>
      </c>
      <c r="L315" s="32">
        <f t="shared" si="39"/>
        <v>0</v>
      </c>
    </row>
    <row r="316" spans="1:12" s="3" customFormat="1" ht="12">
      <c r="A316" s="15" t="s">
        <v>57</v>
      </c>
      <c r="B316" s="11" t="s">
        <v>17</v>
      </c>
      <c r="C316" s="11" t="s">
        <v>48</v>
      </c>
      <c r="D316" s="11"/>
      <c r="E316" s="11"/>
      <c r="F316" s="11"/>
      <c r="G316" s="11"/>
      <c r="H316" s="11"/>
      <c r="I316" s="10">
        <f>I317</f>
        <v>7</v>
      </c>
      <c r="J316" s="10">
        <f aca="true" t="shared" si="47" ref="J316:K320">J317</f>
        <v>0</v>
      </c>
      <c r="K316" s="10">
        <f t="shared" si="47"/>
        <v>7</v>
      </c>
      <c r="L316" s="10">
        <f t="shared" si="39"/>
        <v>0</v>
      </c>
    </row>
    <row r="317" spans="1:12" s="3" customFormat="1" ht="24">
      <c r="A317" s="15" t="s">
        <v>58</v>
      </c>
      <c r="B317" s="11" t="s">
        <v>17</v>
      </c>
      <c r="C317" s="11" t="s">
        <v>48</v>
      </c>
      <c r="D317" s="11" t="s">
        <v>1</v>
      </c>
      <c r="E317" s="11"/>
      <c r="F317" s="11"/>
      <c r="G317" s="11"/>
      <c r="H317" s="11"/>
      <c r="I317" s="10">
        <f>I318</f>
        <v>7</v>
      </c>
      <c r="J317" s="10">
        <f t="shared" si="47"/>
        <v>0</v>
      </c>
      <c r="K317" s="10">
        <f t="shared" si="47"/>
        <v>7</v>
      </c>
      <c r="L317" s="10">
        <f t="shared" si="39"/>
        <v>0</v>
      </c>
    </row>
    <row r="318" spans="1:12" s="3" customFormat="1" ht="24">
      <c r="A318" s="15" t="s">
        <v>262</v>
      </c>
      <c r="B318" s="11" t="s">
        <v>17</v>
      </c>
      <c r="C318" s="11" t="s">
        <v>48</v>
      </c>
      <c r="D318" s="11" t="s">
        <v>1</v>
      </c>
      <c r="E318" s="11" t="s">
        <v>89</v>
      </c>
      <c r="F318" s="19">
        <v>95000</v>
      </c>
      <c r="G318" s="47" t="s">
        <v>216</v>
      </c>
      <c r="H318" s="11"/>
      <c r="I318" s="10">
        <f>I319</f>
        <v>7</v>
      </c>
      <c r="J318" s="10">
        <f t="shared" si="47"/>
        <v>0</v>
      </c>
      <c r="K318" s="10">
        <f t="shared" si="47"/>
        <v>7</v>
      </c>
      <c r="L318" s="10">
        <f t="shared" si="39"/>
        <v>0</v>
      </c>
    </row>
    <row r="319" spans="1:12" s="3" customFormat="1" ht="15">
      <c r="A319" s="15" t="s">
        <v>210</v>
      </c>
      <c r="B319" s="11" t="s">
        <v>17</v>
      </c>
      <c r="C319" s="11" t="s">
        <v>48</v>
      </c>
      <c r="D319" s="11" t="s">
        <v>1</v>
      </c>
      <c r="E319" s="11" t="s">
        <v>86</v>
      </c>
      <c r="F319" s="19">
        <v>95000</v>
      </c>
      <c r="G319" s="47" t="s">
        <v>261</v>
      </c>
      <c r="H319" s="11"/>
      <c r="I319" s="10">
        <f>I320</f>
        <v>7</v>
      </c>
      <c r="J319" s="10">
        <f t="shared" si="47"/>
        <v>0</v>
      </c>
      <c r="K319" s="10">
        <f t="shared" si="47"/>
        <v>7</v>
      </c>
      <c r="L319" s="10">
        <f t="shared" si="39"/>
        <v>0</v>
      </c>
    </row>
    <row r="320" spans="1:12" s="3" customFormat="1" ht="15">
      <c r="A320" s="15" t="s">
        <v>209</v>
      </c>
      <c r="B320" s="11" t="s">
        <v>17</v>
      </c>
      <c r="C320" s="11" t="s">
        <v>48</v>
      </c>
      <c r="D320" s="11" t="s">
        <v>1</v>
      </c>
      <c r="E320" s="11" t="s">
        <v>86</v>
      </c>
      <c r="F320" s="19">
        <v>95000</v>
      </c>
      <c r="G320" s="47" t="s">
        <v>261</v>
      </c>
      <c r="H320" s="11" t="s">
        <v>88</v>
      </c>
      <c r="I320" s="10">
        <f>I321</f>
        <v>7</v>
      </c>
      <c r="J320" s="10">
        <f t="shared" si="47"/>
        <v>0</v>
      </c>
      <c r="K320" s="10">
        <f t="shared" si="47"/>
        <v>7</v>
      </c>
      <c r="L320" s="10">
        <f t="shared" si="39"/>
        <v>0</v>
      </c>
    </row>
    <row r="321" spans="1:12" s="38" customFormat="1" ht="15">
      <c r="A321" s="33" t="s">
        <v>210</v>
      </c>
      <c r="B321" s="37" t="s">
        <v>17</v>
      </c>
      <c r="C321" s="37" t="s">
        <v>48</v>
      </c>
      <c r="D321" s="37" t="s">
        <v>1</v>
      </c>
      <c r="E321" s="11" t="s">
        <v>86</v>
      </c>
      <c r="F321" s="40">
        <v>95000</v>
      </c>
      <c r="G321" s="55" t="s">
        <v>261</v>
      </c>
      <c r="H321" s="37" t="s">
        <v>87</v>
      </c>
      <c r="I321" s="32">
        <v>7</v>
      </c>
      <c r="J321" s="32">
        <v>0</v>
      </c>
      <c r="K321" s="32">
        <f>I321-J321</f>
        <v>7</v>
      </c>
      <c r="L321" s="32">
        <f t="shared" si="39"/>
        <v>0</v>
      </c>
    </row>
    <row r="322" spans="1:12" s="3" customFormat="1" ht="48">
      <c r="A322" s="9" t="s">
        <v>91</v>
      </c>
      <c r="B322" s="22" t="s">
        <v>35</v>
      </c>
      <c r="C322" s="6"/>
      <c r="D322" s="6"/>
      <c r="E322" s="6"/>
      <c r="F322" s="6"/>
      <c r="G322" s="6"/>
      <c r="H322" s="6"/>
      <c r="I322" s="4">
        <f>I323+I425+I462+I454</f>
        <v>97528.00000000001</v>
      </c>
      <c r="J322" s="4">
        <f>J323+J425+J462+J454</f>
        <v>49214.2</v>
      </c>
      <c r="K322" s="4">
        <f>K323+K425+K462+K454</f>
        <v>48313.799999999996</v>
      </c>
      <c r="L322" s="4">
        <f t="shared" si="39"/>
        <v>50.46161102452628</v>
      </c>
    </row>
    <row r="323" spans="1:12" s="3" customFormat="1" ht="12">
      <c r="A323" s="15" t="s">
        <v>18</v>
      </c>
      <c r="B323" s="6" t="s">
        <v>35</v>
      </c>
      <c r="C323" s="6" t="s">
        <v>7</v>
      </c>
      <c r="D323" s="6"/>
      <c r="E323" s="6"/>
      <c r="F323" s="6"/>
      <c r="G323" s="6"/>
      <c r="H323" s="6"/>
      <c r="I323" s="10">
        <f>I324+I345+I378+I393</f>
        <v>85738.70000000001</v>
      </c>
      <c r="J323" s="10">
        <f>J324+J345+J378+J393</f>
        <v>43731</v>
      </c>
      <c r="K323" s="10">
        <f>K324+K345+K378+K393</f>
        <v>42007.7</v>
      </c>
      <c r="L323" s="10">
        <f t="shared" si="39"/>
        <v>51.00497208378479</v>
      </c>
    </row>
    <row r="324" spans="1:12" s="3" customFormat="1" ht="12">
      <c r="A324" s="15" t="s">
        <v>22</v>
      </c>
      <c r="B324" s="6" t="s">
        <v>35</v>
      </c>
      <c r="C324" s="6" t="s">
        <v>7</v>
      </c>
      <c r="D324" s="6" t="s">
        <v>1</v>
      </c>
      <c r="E324" s="6"/>
      <c r="F324" s="6"/>
      <c r="G324" s="6"/>
      <c r="H324" s="6"/>
      <c r="I324" s="10">
        <f aca="true" t="shared" si="48" ref="I324:K325">I325</f>
        <v>39812.200000000004</v>
      </c>
      <c r="J324" s="10">
        <f t="shared" si="48"/>
        <v>19482.3</v>
      </c>
      <c r="K324" s="10">
        <f t="shared" si="48"/>
        <v>20329.9</v>
      </c>
      <c r="L324" s="10">
        <f t="shared" si="39"/>
        <v>48.93550218274799</v>
      </c>
    </row>
    <row r="325" spans="1:12" s="3" customFormat="1" ht="15">
      <c r="A325" s="15" t="s">
        <v>180</v>
      </c>
      <c r="B325" s="6" t="s">
        <v>35</v>
      </c>
      <c r="C325" s="6" t="s">
        <v>7</v>
      </c>
      <c r="D325" s="6" t="s">
        <v>1</v>
      </c>
      <c r="E325" s="11" t="s">
        <v>139</v>
      </c>
      <c r="F325" s="19">
        <v>77000</v>
      </c>
      <c r="G325" s="48" t="s">
        <v>216</v>
      </c>
      <c r="H325" s="6"/>
      <c r="I325" s="10">
        <f t="shared" si="48"/>
        <v>39812.200000000004</v>
      </c>
      <c r="J325" s="10">
        <f t="shared" si="48"/>
        <v>19482.3</v>
      </c>
      <c r="K325" s="10">
        <f t="shared" si="48"/>
        <v>20329.9</v>
      </c>
      <c r="L325" s="10">
        <f t="shared" si="39"/>
        <v>48.93550218274799</v>
      </c>
    </row>
    <row r="326" spans="1:12" s="3" customFormat="1" ht="24">
      <c r="A326" s="15" t="s">
        <v>188</v>
      </c>
      <c r="B326" s="6" t="s">
        <v>35</v>
      </c>
      <c r="C326" s="6" t="s">
        <v>7</v>
      </c>
      <c r="D326" s="6" t="s">
        <v>1</v>
      </c>
      <c r="E326" s="11" t="s">
        <v>140</v>
      </c>
      <c r="F326" s="19">
        <v>77100</v>
      </c>
      <c r="G326" s="48" t="s">
        <v>216</v>
      </c>
      <c r="H326" s="6"/>
      <c r="I326" s="10">
        <f>I327+I331+I341</f>
        <v>39812.200000000004</v>
      </c>
      <c r="J326" s="10">
        <f>J327+J331+J341</f>
        <v>19482.3</v>
      </c>
      <c r="K326" s="10">
        <f>K327+K331+K341</f>
        <v>20329.9</v>
      </c>
      <c r="L326" s="10">
        <f t="shared" si="39"/>
        <v>48.93550218274799</v>
      </c>
    </row>
    <row r="327" spans="1:12" s="3" customFormat="1" ht="36">
      <c r="A327" s="15" t="s">
        <v>264</v>
      </c>
      <c r="B327" s="6" t="s">
        <v>35</v>
      </c>
      <c r="C327" s="6" t="s">
        <v>7</v>
      </c>
      <c r="D327" s="6" t="s">
        <v>1</v>
      </c>
      <c r="E327" s="11" t="s">
        <v>143</v>
      </c>
      <c r="F327" s="19">
        <v>77101</v>
      </c>
      <c r="G327" s="48" t="s">
        <v>216</v>
      </c>
      <c r="H327" s="6"/>
      <c r="I327" s="10">
        <f>I328</f>
        <v>25127.100000000002</v>
      </c>
      <c r="J327" s="10">
        <f aca="true" t="shared" si="49" ref="J327:K329">J328</f>
        <v>12510</v>
      </c>
      <c r="K327" s="10">
        <f t="shared" si="49"/>
        <v>12617.100000000002</v>
      </c>
      <c r="L327" s="10">
        <f t="shared" si="39"/>
        <v>49.78688348436548</v>
      </c>
    </row>
    <row r="328" spans="1:12" s="3" customFormat="1" ht="36">
      <c r="A328" s="15" t="s">
        <v>299</v>
      </c>
      <c r="B328" s="6" t="s">
        <v>35</v>
      </c>
      <c r="C328" s="6" t="s">
        <v>7</v>
      </c>
      <c r="D328" s="6" t="s">
        <v>1</v>
      </c>
      <c r="E328" s="11" t="s">
        <v>143</v>
      </c>
      <c r="F328" s="19">
        <v>77101</v>
      </c>
      <c r="G328" s="23">
        <v>76700</v>
      </c>
      <c r="H328" s="6"/>
      <c r="I328" s="10">
        <f>I329</f>
        <v>25127.100000000002</v>
      </c>
      <c r="J328" s="10">
        <f t="shared" si="49"/>
        <v>12510</v>
      </c>
      <c r="K328" s="10">
        <f t="shared" si="49"/>
        <v>12617.100000000002</v>
      </c>
      <c r="L328" s="10">
        <f t="shared" si="39"/>
        <v>49.78688348436548</v>
      </c>
    </row>
    <row r="329" spans="1:12" s="3" customFormat="1" ht="24">
      <c r="A329" s="15" t="s">
        <v>95</v>
      </c>
      <c r="B329" s="6" t="s">
        <v>35</v>
      </c>
      <c r="C329" s="6" t="s">
        <v>7</v>
      </c>
      <c r="D329" s="6" t="s">
        <v>1</v>
      </c>
      <c r="E329" s="11" t="s">
        <v>143</v>
      </c>
      <c r="F329" s="19">
        <v>77101</v>
      </c>
      <c r="G329" s="23">
        <v>76700</v>
      </c>
      <c r="H329" s="6" t="s">
        <v>76</v>
      </c>
      <c r="I329" s="10">
        <f>I330</f>
        <v>25127.100000000002</v>
      </c>
      <c r="J329" s="10">
        <f t="shared" si="49"/>
        <v>12510</v>
      </c>
      <c r="K329" s="10">
        <f t="shared" si="49"/>
        <v>12617.100000000002</v>
      </c>
      <c r="L329" s="10">
        <f t="shared" si="39"/>
        <v>49.78688348436548</v>
      </c>
    </row>
    <row r="330" spans="1:12" s="38" customFormat="1" ht="15">
      <c r="A330" s="33" t="s">
        <v>168</v>
      </c>
      <c r="B330" s="36" t="s">
        <v>35</v>
      </c>
      <c r="C330" s="36" t="s">
        <v>7</v>
      </c>
      <c r="D330" s="36" t="s">
        <v>1</v>
      </c>
      <c r="E330" s="11" t="s">
        <v>143</v>
      </c>
      <c r="F330" s="40">
        <v>77101</v>
      </c>
      <c r="G330" s="39">
        <v>76700</v>
      </c>
      <c r="H330" s="36" t="s">
        <v>77</v>
      </c>
      <c r="I330" s="32">
        <f>25402.9-275.8</f>
        <v>25127.100000000002</v>
      </c>
      <c r="J330" s="32">
        <v>12510</v>
      </c>
      <c r="K330" s="32">
        <f>I330-J330</f>
        <v>12617.100000000002</v>
      </c>
      <c r="L330" s="32">
        <f t="shared" si="39"/>
        <v>49.78688348436548</v>
      </c>
    </row>
    <row r="331" spans="1:12" s="3" customFormat="1" ht="15">
      <c r="A331" s="15" t="s">
        <v>263</v>
      </c>
      <c r="B331" s="6" t="s">
        <v>35</v>
      </c>
      <c r="C331" s="6" t="s">
        <v>7</v>
      </c>
      <c r="D331" s="6" t="s">
        <v>1</v>
      </c>
      <c r="E331" s="11" t="s">
        <v>140</v>
      </c>
      <c r="F331" s="19">
        <v>77102</v>
      </c>
      <c r="G331" s="48" t="s">
        <v>216</v>
      </c>
      <c r="H331" s="6"/>
      <c r="I331" s="10">
        <f>I332+I335+I338</f>
        <v>14665.3</v>
      </c>
      <c r="J331" s="10">
        <f>J332+J335+J338</f>
        <v>6972.3</v>
      </c>
      <c r="K331" s="10">
        <f>K332+K335+K338</f>
        <v>7693</v>
      </c>
      <c r="L331" s="10">
        <f t="shared" si="39"/>
        <v>47.542839219109055</v>
      </c>
    </row>
    <row r="332" spans="1:12" s="3" customFormat="1" ht="24">
      <c r="A332" s="15" t="s">
        <v>197</v>
      </c>
      <c r="B332" s="6" t="s">
        <v>35</v>
      </c>
      <c r="C332" s="6" t="s">
        <v>7</v>
      </c>
      <c r="D332" s="6" t="s">
        <v>1</v>
      </c>
      <c r="E332" s="11" t="s">
        <v>141</v>
      </c>
      <c r="F332" s="19">
        <v>77102</v>
      </c>
      <c r="G332" s="48" t="s">
        <v>256</v>
      </c>
      <c r="H332" s="6"/>
      <c r="I332" s="10">
        <f aca="true" t="shared" si="50" ref="I332:K333">I333</f>
        <v>13484.4</v>
      </c>
      <c r="J332" s="10">
        <f t="shared" si="50"/>
        <v>6461.5</v>
      </c>
      <c r="K332" s="10">
        <f t="shared" si="50"/>
        <v>7022.9</v>
      </c>
      <c r="L332" s="10">
        <f aca="true" t="shared" si="51" ref="L332:L395">J332/I332*100</f>
        <v>47.91833526148735</v>
      </c>
    </row>
    <row r="333" spans="1:12" s="3" customFormat="1" ht="24">
      <c r="A333" s="15" t="s">
        <v>95</v>
      </c>
      <c r="B333" s="6" t="s">
        <v>35</v>
      </c>
      <c r="C333" s="6" t="s">
        <v>7</v>
      </c>
      <c r="D333" s="6" t="s">
        <v>1</v>
      </c>
      <c r="E333" s="11" t="s">
        <v>141</v>
      </c>
      <c r="F333" s="19">
        <v>77102</v>
      </c>
      <c r="G333" s="48" t="s">
        <v>256</v>
      </c>
      <c r="H333" s="6" t="s">
        <v>76</v>
      </c>
      <c r="I333" s="10">
        <f t="shared" si="50"/>
        <v>13484.4</v>
      </c>
      <c r="J333" s="10">
        <f t="shared" si="50"/>
        <v>6461.5</v>
      </c>
      <c r="K333" s="10">
        <f t="shared" si="50"/>
        <v>7022.9</v>
      </c>
      <c r="L333" s="10">
        <f t="shared" si="51"/>
        <v>47.91833526148735</v>
      </c>
    </row>
    <row r="334" spans="1:12" s="38" customFormat="1" ht="15">
      <c r="A334" s="33" t="s">
        <v>168</v>
      </c>
      <c r="B334" s="36" t="s">
        <v>35</v>
      </c>
      <c r="C334" s="36" t="s">
        <v>7</v>
      </c>
      <c r="D334" s="36" t="s">
        <v>1</v>
      </c>
      <c r="E334" s="11" t="s">
        <v>141</v>
      </c>
      <c r="F334" s="40">
        <v>77102</v>
      </c>
      <c r="G334" s="49" t="s">
        <v>256</v>
      </c>
      <c r="H334" s="36" t="s">
        <v>77</v>
      </c>
      <c r="I334" s="32">
        <f>13863.8-500+120.6</f>
        <v>13484.4</v>
      </c>
      <c r="J334" s="32">
        <v>6461.5</v>
      </c>
      <c r="K334" s="32">
        <f>I334-J334</f>
        <v>7022.9</v>
      </c>
      <c r="L334" s="32">
        <f t="shared" si="51"/>
        <v>47.91833526148735</v>
      </c>
    </row>
    <row r="335" spans="1:12" s="3" customFormat="1" ht="60">
      <c r="A335" s="15" t="s">
        <v>198</v>
      </c>
      <c r="B335" s="6" t="s">
        <v>35</v>
      </c>
      <c r="C335" s="6" t="s">
        <v>7</v>
      </c>
      <c r="D335" s="6" t="s">
        <v>1</v>
      </c>
      <c r="E335" s="11" t="s">
        <v>144</v>
      </c>
      <c r="F335" s="19">
        <v>77102</v>
      </c>
      <c r="G335" s="23">
        <v>76900</v>
      </c>
      <c r="H335" s="6"/>
      <c r="I335" s="10">
        <f aca="true" t="shared" si="52" ref="I335:K336">I336</f>
        <v>198.1</v>
      </c>
      <c r="J335" s="10">
        <f t="shared" si="52"/>
        <v>95.1</v>
      </c>
      <c r="K335" s="10">
        <f t="shared" si="52"/>
        <v>103</v>
      </c>
      <c r="L335" s="10">
        <f t="shared" si="51"/>
        <v>48.00605754669359</v>
      </c>
    </row>
    <row r="336" spans="1:12" s="3" customFormat="1" ht="24">
      <c r="A336" s="15" t="s">
        <v>95</v>
      </c>
      <c r="B336" s="6" t="s">
        <v>35</v>
      </c>
      <c r="C336" s="6" t="s">
        <v>7</v>
      </c>
      <c r="D336" s="6" t="s">
        <v>1</v>
      </c>
      <c r="E336" s="11" t="s">
        <v>144</v>
      </c>
      <c r="F336" s="19">
        <v>77102</v>
      </c>
      <c r="G336" s="23">
        <v>76900</v>
      </c>
      <c r="H336" s="6" t="s">
        <v>76</v>
      </c>
      <c r="I336" s="10">
        <f t="shared" si="52"/>
        <v>198.1</v>
      </c>
      <c r="J336" s="10">
        <f t="shared" si="52"/>
        <v>95.1</v>
      </c>
      <c r="K336" s="10">
        <f t="shared" si="52"/>
        <v>103</v>
      </c>
      <c r="L336" s="10">
        <f t="shared" si="51"/>
        <v>48.00605754669359</v>
      </c>
    </row>
    <row r="337" spans="1:12" s="38" customFormat="1" ht="15">
      <c r="A337" s="33" t="s">
        <v>168</v>
      </c>
      <c r="B337" s="36" t="s">
        <v>35</v>
      </c>
      <c r="C337" s="36" t="s">
        <v>7</v>
      </c>
      <c r="D337" s="36" t="s">
        <v>1</v>
      </c>
      <c r="E337" s="11" t="s">
        <v>144</v>
      </c>
      <c r="F337" s="40">
        <v>77102</v>
      </c>
      <c r="G337" s="39">
        <v>76900</v>
      </c>
      <c r="H337" s="36" t="s">
        <v>77</v>
      </c>
      <c r="I337" s="32">
        <v>198.1</v>
      </c>
      <c r="J337" s="32">
        <v>95.1</v>
      </c>
      <c r="K337" s="32">
        <f>I337-J337</f>
        <v>103</v>
      </c>
      <c r="L337" s="32">
        <f t="shared" si="51"/>
        <v>48.00605754669359</v>
      </c>
    </row>
    <row r="338" spans="1:12" s="3" customFormat="1" ht="15">
      <c r="A338" s="15" t="s">
        <v>199</v>
      </c>
      <c r="B338" s="6" t="s">
        <v>35</v>
      </c>
      <c r="C338" s="6" t="s">
        <v>7</v>
      </c>
      <c r="D338" s="6" t="s">
        <v>1</v>
      </c>
      <c r="E338" s="11" t="s">
        <v>145</v>
      </c>
      <c r="F338" s="19">
        <v>77102</v>
      </c>
      <c r="G338" s="23">
        <v>99150</v>
      </c>
      <c r="H338" s="6"/>
      <c r="I338" s="10">
        <f aca="true" t="shared" si="53" ref="I338:K339">I339</f>
        <v>982.8000000000001</v>
      </c>
      <c r="J338" s="10">
        <f t="shared" si="53"/>
        <v>415.7</v>
      </c>
      <c r="K338" s="10">
        <f t="shared" si="53"/>
        <v>567.1000000000001</v>
      </c>
      <c r="L338" s="10">
        <f t="shared" si="51"/>
        <v>42.297517297517295</v>
      </c>
    </row>
    <row r="339" spans="1:12" s="3" customFormat="1" ht="24">
      <c r="A339" s="15" t="s">
        <v>95</v>
      </c>
      <c r="B339" s="6" t="s">
        <v>35</v>
      </c>
      <c r="C339" s="6" t="s">
        <v>7</v>
      </c>
      <c r="D339" s="6" t="s">
        <v>1</v>
      </c>
      <c r="E339" s="11" t="s">
        <v>145</v>
      </c>
      <c r="F339" s="19">
        <v>77102</v>
      </c>
      <c r="G339" s="23">
        <v>99150</v>
      </c>
      <c r="H339" s="6" t="s">
        <v>76</v>
      </c>
      <c r="I339" s="10">
        <f t="shared" si="53"/>
        <v>982.8000000000001</v>
      </c>
      <c r="J339" s="10">
        <f t="shared" si="53"/>
        <v>415.7</v>
      </c>
      <c r="K339" s="10">
        <f t="shared" si="53"/>
        <v>567.1000000000001</v>
      </c>
      <c r="L339" s="10">
        <f t="shared" si="51"/>
        <v>42.297517297517295</v>
      </c>
    </row>
    <row r="340" spans="1:12" s="38" customFormat="1" ht="15">
      <c r="A340" s="33" t="s">
        <v>168</v>
      </c>
      <c r="B340" s="36" t="s">
        <v>35</v>
      </c>
      <c r="C340" s="36" t="s">
        <v>7</v>
      </c>
      <c r="D340" s="36" t="s">
        <v>1</v>
      </c>
      <c r="E340" s="11" t="s">
        <v>145</v>
      </c>
      <c r="F340" s="40">
        <v>77102</v>
      </c>
      <c r="G340" s="39">
        <v>99150</v>
      </c>
      <c r="H340" s="36" t="s">
        <v>77</v>
      </c>
      <c r="I340" s="32">
        <f>1272.4-289.6</f>
        <v>982.8000000000001</v>
      </c>
      <c r="J340" s="32">
        <v>415.7</v>
      </c>
      <c r="K340" s="32">
        <f>I340-J340</f>
        <v>567.1000000000001</v>
      </c>
      <c r="L340" s="32">
        <f t="shared" si="51"/>
        <v>42.297517297517295</v>
      </c>
    </row>
    <row r="341" spans="1:12" s="3" customFormat="1" ht="38.25">
      <c r="A341" s="54" t="s">
        <v>266</v>
      </c>
      <c r="B341" s="6" t="s">
        <v>35</v>
      </c>
      <c r="C341" s="6" t="s">
        <v>7</v>
      </c>
      <c r="D341" s="6" t="s">
        <v>1</v>
      </c>
      <c r="E341" s="11" t="s">
        <v>146</v>
      </c>
      <c r="F341" s="19">
        <v>77104</v>
      </c>
      <c r="G341" s="48" t="s">
        <v>216</v>
      </c>
      <c r="H341" s="6"/>
      <c r="I341" s="10">
        <f>I342</f>
        <v>19.8</v>
      </c>
      <c r="J341" s="10">
        <f aca="true" t="shared" si="54" ref="J341:K343">J342</f>
        <v>0</v>
      </c>
      <c r="K341" s="10">
        <f t="shared" si="54"/>
        <v>19.8</v>
      </c>
      <c r="L341" s="10">
        <f t="shared" si="51"/>
        <v>0</v>
      </c>
    </row>
    <row r="342" spans="1:12" s="3" customFormat="1" ht="38.25">
      <c r="A342" s="54" t="s">
        <v>265</v>
      </c>
      <c r="B342" s="6" t="s">
        <v>35</v>
      </c>
      <c r="C342" s="6" t="s">
        <v>7</v>
      </c>
      <c r="D342" s="6" t="s">
        <v>1</v>
      </c>
      <c r="E342" s="11" t="s">
        <v>146</v>
      </c>
      <c r="F342" s="19">
        <v>77104</v>
      </c>
      <c r="G342" s="23">
        <v>99160</v>
      </c>
      <c r="H342" s="6"/>
      <c r="I342" s="10">
        <f>I343</f>
        <v>19.8</v>
      </c>
      <c r="J342" s="10">
        <f t="shared" si="54"/>
        <v>0</v>
      </c>
      <c r="K342" s="10">
        <f t="shared" si="54"/>
        <v>19.8</v>
      </c>
      <c r="L342" s="10">
        <f t="shared" si="51"/>
        <v>0</v>
      </c>
    </row>
    <row r="343" spans="1:12" s="3" customFormat="1" ht="24">
      <c r="A343" s="15" t="s">
        <v>64</v>
      </c>
      <c r="B343" s="6" t="s">
        <v>35</v>
      </c>
      <c r="C343" s="6" t="s">
        <v>7</v>
      </c>
      <c r="D343" s="6" t="s">
        <v>1</v>
      </c>
      <c r="E343" s="11" t="s">
        <v>146</v>
      </c>
      <c r="F343" s="19">
        <v>77104</v>
      </c>
      <c r="G343" s="23">
        <v>99160</v>
      </c>
      <c r="H343" s="6" t="s">
        <v>63</v>
      </c>
      <c r="I343" s="10">
        <f>I344</f>
        <v>19.8</v>
      </c>
      <c r="J343" s="10">
        <f t="shared" si="54"/>
        <v>0</v>
      </c>
      <c r="K343" s="10">
        <f t="shared" si="54"/>
        <v>19.8</v>
      </c>
      <c r="L343" s="10">
        <f t="shared" si="51"/>
        <v>0</v>
      </c>
    </row>
    <row r="344" spans="1:12" s="38" customFormat="1" ht="24">
      <c r="A344" s="33" t="s">
        <v>65</v>
      </c>
      <c r="B344" s="36" t="s">
        <v>35</v>
      </c>
      <c r="C344" s="36" t="s">
        <v>7</v>
      </c>
      <c r="D344" s="36" t="s">
        <v>1</v>
      </c>
      <c r="E344" s="11" t="s">
        <v>146</v>
      </c>
      <c r="F344" s="40">
        <v>77104</v>
      </c>
      <c r="G344" s="39">
        <v>99160</v>
      </c>
      <c r="H344" s="36" t="s">
        <v>17</v>
      </c>
      <c r="I344" s="32">
        <v>19.8</v>
      </c>
      <c r="J344" s="32">
        <v>0</v>
      </c>
      <c r="K344" s="32">
        <f>I344-J344</f>
        <v>19.8</v>
      </c>
      <c r="L344" s="32">
        <f t="shared" si="51"/>
        <v>0</v>
      </c>
    </row>
    <row r="345" spans="1:12" s="3" customFormat="1" ht="12">
      <c r="A345" s="15" t="s">
        <v>19</v>
      </c>
      <c r="B345" s="6" t="s">
        <v>35</v>
      </c>
      <c r="C345" s="6" t="s">
        <v>7</v>
      </c>
      <c r="D345" s="6" t="s">
        <v>6</v>
      </c>
      <c r="E345" s="11"/>
      <c r="F345" s="11"/>
      <c r="G345" s="11"/>
      <c r="H345" s="6"/>
      <c r="I345" s="10">
        <f>I346</f>
        <v>44051.00000000001</v>
      </c>
      <c r="J345" s="10">
        <f>J346</f>
        <v>23489.100000000002</v>
      </c>
      <c r="K345" s="10">
        <f>K346</f>
        <v>20561.9</v>
      </c>
      <c r="L345" s="10">
        <f t="shared" si="51"/>
        <v>53.322512542280535</v>
      </c>
    </row>
    <row r="346" spans="1:12" s="3" customFormat="1" ht="15">
      <c r="A346" s="15" t="s">
        <v>180</v>
      </c>
      <c r="B346" s="6" t="s">
        <v>35</v>
      </c>
      <c r="C346" s="6" t="s">
        <v>7</v>
      </c>
      <c r="D346" s="6" t="s">
        <v>6</v>
      </c>
      <c r="E346" s="11" t="s">
        <v>139</v>
      </c>
      <c r="F346" s="19">
        <v>77000</v>
      </c>
      <c r="G346" s="48" t="s">
        <v>216</v>
      </c>
      <c r="H346" s="6"/>
      <c r="I346" s="10">
        <f>I347+I370</f>
        <v>44051.00000000001</v>
      </c>
      <c r="J346" s="10">
        <f>J347+J370</f>
        <v>23489.100000000002</v>
      </c>
      <c r="K346" s="10">
        <f>K347+K370</f>
        <v>20561.9</v>
      </c>
      <c r="L346" s="10">
        <f t="shared" si="51"/>
        <v>53.322512542280535</v>
      </c>
    </row>
    <row r="347" spans="1:12" s="3" customFormat="1" ht="24">
      <c r="A347" s="15" t="s">
        <v>189</v>
      </c>
      <c r="B347" s="6" t="s">
        <v>35</v>
      </c>
      <c r="C347" s="6" t="s">
        <v>7</v>
      </c>
      <c r="D347" s="6" t="s">
        <v>6</v>
      </c>
      <c r="E347" s="11" t="s">
        <v>147</v>
      </c>
      <c r="F347" s="19">
        <v>77200</v>
      </c>
      <c r="G347" s="48" t="s">
        <v>216</v>
      </c>
      <c r="H347" s="6"/>
      <c r="I347" s="10">
        <f>I348+I355+I362+I366</f>
        <v>32835.600000000006</v>
      </c>
      <c r="J347" s="10">
        <f>J348+J355+J362+J366</f>
        <v>17683.300000000003</v>
      </c>
      <c r="K347" s="10">
        <f>K348+K355+K362+K366</f>
        <v>15152.3</v>
      </c>
      <c r="L347" s="10">
        <f t="shared" si="51"/>
        <v>53.854048654509135</v>
      </c>
    </row>
    <row r="348" spans="1:12" s="3" customFormat="1" ht="48">
      <c r="A348" s="15" t="s">
        <v>269</v>
      </c>
      <c r="B348" s="6" t="s">
        <v>35</v>
      </c>
      <c r="C348" s="6" t="s">
        <v>7</v>
      </c>
      <c r="D348" s="6" t="s">
        <v>6</v>
      </c>
      <c r="E348" s="11" t="s">
        <v>148</v>
      </c>
      <c r="F348" s="19">
        <v>77201</v>
      </c>
      <c r="G348" s="48" t="s">
        <v>216</v>
      </c>
      <c r="H348" s="6"/>
      <c r="I348" s="10">
        <f>I349+I352</f>
        <v>31918.2</v>
      </c>
      <c r="J348" s="10">
        <f>J349+J352</f>
        <v>17169.4</v>
      </c>
      <c r="K348" s="10">
        <f>K349+K352</f>
        <v>14748.8</v>
      </c>
      <c r="L348" s="10">
        <f t="shared" si="51"/>
        <v>53.79188049451411</v>
      </c>
    </row>
    <row r="349" spans="1:12" s="3" customFormat="1" ht="24">
      <c r="A349" s="15" t="s">
        <v>197</v>
      </c>
      <c r="B349" s="6" t="s">
        <v>35</v>
      </c>
      <c r="C349" s="6" t="s">
        <v>7</v>
      </c>
      <c r="D349" s="6" t="s">
        <v>6</v>
      </c>
      <c r="E349" s="11" t="s">
        <v>148</v>
      </c>
      <c r="F349" s="19">
        <v>77201</v>
      </c>
      <c r="G349" s="48" t="s">
        <v>256</v>
      </c>
      <c r="H349" s="6"/>
      <c r="I349" s="10">
        <f aca="true" t="shared" si="55" ref="I349:K350">I350</f>
        <v>3915.7</v>
      </c>
      <c r="J349" s="10">
        <f t="shared" si="55"/>
        <v>1974.3</v>
      </c>
      <c r="K349" s="10">
        <f t="shared" si="55"/>
        <v>1941.3999999999999</v>
      </c>
      <c r="L349" s="10">
        <f t="shared" si="51"/>
        <v>50.420103685164854</v>
      </c>
    </row>
    <row r="350" spans="1:12" s="3" customFormat="1" ht="24">
      <c r="A350" s="15" t="s">
        <v>95</v>
      </c>
      <c r="B350" s="6" t="s">
        <v>35</v>
      </c>
      <c r="C350" s="6" t="s">
        <v>7</v>
      </c>
      <c r="D350" s="6" t="s">
        <v>6</v>
      </c>
      <c r="E350" s="11" t="s">
        <v>148</v>
      </c>
      <c r="F350" s="19">
        <v>77201</v>
      </c>
      <c r="G350" s="48" t="s">
        <v>256</v>
      </c>
      <c r="H350" s="6" t="s">
        <v>76</v>
      </c>
      <c r="I350" s="10">
        <f t="shared" si="55"/>
        <v>3915.7</v>
      </c>
      <c r="J350" s="10">
        <f t="shared" si="55"/>
        <v>1974.3</v>
      </c>
      <c r="K350" s="10">
        <f t="shared" si="55"/>
        <v>1941.3999999999999</v>
      </c>
      <c r="L350" s="10">
        <f t="shared" si="51"/>
        <v>50.420103685164854</v>
      </c>
    </row>
    <row r="351" spans="1:12" s="38" customFormat="1" ht="15">
      <c r="A351" s="33" t="s">
        <v>168</v>
      </c>
      <c r="B351" s="36" t="s">
        <v>35</v>
      </c>
      <c r="C351" s="36" t="s">
        <v>7</v>
      </c>
      <c r="D351" s="36" t="s">
        <v>6</v>
      </c>
      <c r="E351" s="11" t="s">
        <v>148</v>
      </c>
      <c r="F351" s="40">
        <v>77201</v>
      </c>
      <c r="G351" s="49" t="s">
        <v>256</v>
      </c>
      <c r="H351" s="36" t="s">
        <v>77</v>
      </c>
      <c r="I351" s="32">
        <f>4245.5-100-229.8</f>
        <v>3915.7</v>
      </c>
      <c r="J351" s="32">
        <v>1974.3</v>
      </c>
      <c r="K351" s="32">
        <f>I351-J351</f>
        <v>1941.3999999999999</v>
      </c>
      <c r="L351" s="32">
        <f t="shared" si="51"/>
        <v>50.420103685164854</v>
      </c>
    </row>
    <row r="352" spans="1:12" s="3" customFormat="1" ht="24">
      <c r="A352" s="25" t="s">
        <v>301</v>
      </c>
      <c r="B352" s="6" t="s">
        <v>35</v>
      </c>
      <c r="C352" s="6" t="s">
        <v>7</v>
      </c>
      <c r="D352" s="6" t="s">
        <v>6</v>
      </c>
      <c r="E352" s="11" t="s">
        <v>149</v>
      </c>
      <c r="F352" s="19">
        <v>77201</v>
      </c>
      <c r="G352" s="23">
        <v>77000</v>
      </c>
      <c r="H352" s="6"/>
      <c r="I352" s="10">
        <f aca="true" t="shared" si="56" ref="I352:K353">I353</f>
        <v>28002.5</v>
      </c>
      <c r="J352" s="10">
        <f t="shared" si="56"/>
        <v>15195.1</v>
      </c>
      <c r="K352" s="10">
        <f t="shared" si="56"/>
        <v>12807.4</v>
      </c>
      <c r="L352" s="10">
        <f t="shared" si="51"/>
        <v>54.26336934202304</v>
      </c>
    </row>
    <row r="353" spans="1:12" s="3" customFormat="1" ht="24">
      <c r="A353" s="15" t="s">
        <v>95</v>
      </c>
      <c r="B353" s="6" t="s">
        <v>35</v>
      </c>
      <c r="C353" s="6" t="s">
        <v>7</v>
      </c>
      <c r="D353" s="6" t="s">
        <v>6</v>
      </c>
      <c r="E353" s="11" t="s">
        <v>149</v>
      </c>
      <c r="F353" s="19">
        <v>77201</v>
      </c>
      <c r="G353" s="23">
        <v>77000</v>
      </c>
      <c r="H353" s="6" t="s">
        <v>76</v>
      </c>
      <c r="I353" s="10">
        <f t="shared" si="56"/>
        <v>28002.5</v>
      </c>
      <c r="J353" s="10">
        <f t="shared" si="56"/>
        <v>15195.1</v>
      </c>
      <c r="K353" s="10">
        <f t="shared" si="56"/>
        <v>12807.4</v>
      </c>
      <c r="L353" s="10">
        <f t="shared" si="51"/>
        <v>54.26336934202304</v>
      </c>
    </row>
    <row r="354" spans="1:12" s="38" customFormat="1" ht="15">
      <c r="A354" s="33" t="s">
        <v>168</v>
      </c>
      <c r="B354" s="36" t="s">
        <v>35</v>
      </c>
      <c r="C354" s="36" t="s">
        <v>7</v>
      </c>
      <c r="D354" s="36" t="s">
        <v>6</v>
      </c>
      <c r="E354" s="11" t="s">
        <v>149</v>
      </c>
      <c r="F354" s="40">
        <v>77201</v>
      </c>
      <c r="G354" s="39">
        <v>77000</v>
      </c>
      <c r="H354" s="36" t="s">
        <v>77</v>
      </c>
      <c r="I354" s="32">
        <f>28915.7-461.9-451.3</f>
        <v>28002.5</v>
      </c>
      <c r="J354" s="32">
        <v>15195.1</v>
      </c>
      <c r="K354" s="32">
        <f>I354-J354</f>
        <v>12807.4</v>
      </c>
      <c r="L354" s="32">
        <f t="shared" si="51"/>
        <v>54.26336934202304</v>
      </c>
    </row>
    <row r="355" spans="1:12" s="3" customFormat="1" ht="15">
      <c r="A355" s="15" t="s">
        <v>270</v>
      </c>
      <c r="B355" s="6" t="s">
        <v>35</v>
      </c>
      <c r="C355" s="6" t="s">
        <v>7</v>
      </c>
      <c r="D355" s="6" t="s">
        <v>6</v>
      </c>
      <c r="E355" s="11" t="s">
        <v>150</v>
      </c>
      <c r="F355" s="19">
        <v>77202</v>
      </c>
      <c r="G355" s="48" t="s">
        <v>216</v>
      </c>
      <c r="H355" s="6"/>
      <c r="I355" s="10">
        <f>I356+I359</f>
        <v>738.4</v>
      </c>
      <c r="J355" s="10">
        <f>J356+J359</f>
        <v>460.9</v>
      </c>
      <c r="K355" s="10">
        <f>K356+K359</f>
        <v>277.5</v>
      </c>
      <c r="L355" s="10">
        <f t="shared" si="51"/>
        <v>62.41874322860238</v>
      </c>
    </row>
    <row r="356" spans="1:12" s="3" customFormat="1" ht="60">
      <c r="A356" s="15" t="s">
        <v>185</v>
      </c>
      <c r="B356" s="6" t="s">
        <v>35</v>
      </c>
      <c r="C356" s="6" t="s">
        <v>7</v>
      </c>
      <c r="D356" s="6" t="s">
        <v>6</v>
      </c>
      <c r="E356" s="11" t="s">
        <v>150</v>
      </c>
      <c r="F356" s="19">
        <v>77202</v>
      </c>
      <c r="G356" s="23">
        <v>77200</v>
      </c>
      <c r="H356" s="6"/>
      <c r="I356" s="10">
        <f aca="true" t="shared" si="57" ref="I356:K357">I357</f>
        <v>588.4</v>
      </c>
      <c r="J356" s="10">
        <f t="shared" si="57"/>
        <v>365.3</v>
      </c>
      <c r="K356" s="10">
        <f t="shared" si="57"/>
        <v>223.09999999999997</v>
      </c>
      <c r="L356" s="10">
        <f t="shared" si="51"/>
        <v>62.08361658735555</v>
      </c>
    </row>
    <row r="357" spans="1:12" s="3" customFormat="1" ht="24">
      <c r="A357" s="15" t="s">
        <v>95</v>
      </c>
      <c r="B357" s="6" t="s">
        <v>35</v>
      </c>
      <c r="C357" s="6" t="s">
        <v>7</v>
      </c>
      <c r="D357" s="6" t="s">
        <v>6</v>
      </c>
      <c r="E357" s="11" t="s">
        <v>150</v>
      </c>
      <c r="F357" s="19">
        <v>77202</v>
      </c>
      <c r="G357" s="23">
        <v>77200</v>
      </c>
      <c r="H357" s="6" t="s">
        <v>76</v>
      </c>
      <c r="I357" s="10">
        <f t="shared" si="57"/>
        <v>588.4</v>
      </c>
      <c r="J357" s="10">
        <f t="shared" si="57"/>
        <v>365.3</v>
      </c>
      <c r="K357" s="10">
        <f t="shared" si="57"/>
        <v>223.09999999999997</v>
      </c>
      <c r="L357" s="10">
        <f t="shared" si="51"/>
        <v>62.08361658735555</v>
      </c>
    </row>
    <row r="358" spans="1:12" s="38" customFormat="1" ht="15">
      <c r="A358" s="33" t="s">
        <v>168</v>
      </c>
      <c r="B358" s="36" t="s">
        <v>35</v>
      </c>
      <c r="C358" s="36" t="s">
        <v>7</v>
      </c>
      <c r="D358" s="36" t="s">
        <v>6</v>
      </c>
      <c r="E358" s="11" t="s">
        <v>150</v>
      </c>
      <c r="F358" s="40">
        <v>77202</v>
      </c>
      <c r="G358" s="39">
        <v>77200</v>
      </c>
      <c r="H358" s="36" t="s">
        <v>77</v>
      </c>
      <c r="I358" s="32">
        <v>588.4</v>
      </c>
      <c r="J358" s="32">
        <v>365.3</v>
      </c>
      <c r="K358" s="32">
        <f>I358-J358</f>
        <v>223.09999999999997</v>
      </c>
      <c r="L358" s="32">
        <f t="shared" si="51"/>
        <v>62.08361658735555</v>
      </c>
    </row>
    <row r="359" spans="1:12" s="3" customFormat="1" ht="72">
      <c r="A359" s="15" t="s">
        <v>307</v>
      </c>
      <c r="B359" s="6" t="s">
        <v>35</v>
      </c>
      <c r="C359" s="6" t="s">
        <v>7</v>
      </c>
      <c r="D359" s="6" t="s">
        <v>6</v>
      </c>
      <c r="E359" s="11" t="s">
        <v>150</v>
      </c>
      <c r="F359" s="19">
        <v>77202</v>
      </c>
      <c r="G359" s="23">
        <v>77270</v>
      </c>
      <c r="H359" s="6"/>
      <c r="I359" s="10">
        <f aca="true" t="shared" si="58" ref="I359:K360">I360</f>
        <v>150</v>
      </c>
      <c r="J359" s="10">
        <f t="shared" si="58"/>
        <v>95.6</v>
      </c>
      <c r="K359" s="10">
        <f t="shared" si="58"/>
        <v>54.400000000000006</v>
      </c>
      <c r="L359" s="10">
        <f t="shared" si="51"/>
        <v>63.733333333333334</v>
      </c>
    </row>
    <row r="360" spans="1:12" s="3" customFormat="1" ht="24">
      <c r="A360" s="15" t="s">
        <v>95</v>
      </c>
      <c r="B360" s="6" t="s">
        <v>35</v>
      </c>
      <c r="C360" s="6" t="s">
        <v>7</v>
      </c>
      <c r="D360" s="6" t="s">
        <v>6</v>
      </c>
      <c r="E360" s="11" t="s">
        <v>150</v>
      </c>
      <c r="F360" s="19">
        <v>77202</v>
      </c>
      <c r="G360" s="23">
        <v>77270</v>
      </c>
      <c r="H360" s="6" t="s">
        <v>76</v>
      </c>
      <c r="I360" s="10">
        <f t="shared" si="58"/>
        <v>150</v>
      </c>
      <c r="J360" s="10">
        <f t="shared" si="58"/>
        <v>95.6</v>
      </c>
      <c r="K360" s="10">
        <f t="shared" si="58"/>
        <v>54.400000000000006</v>
      </c>
      <c r="L360" s="10">
        <f t="shared" si="51"/>
        <v>63.733333333333334</v>
      </c>
    </row>
    <row r="361" spans="1:12" s="38" customFormat="1" ht="15">
      <c r="A361" s="33" t="s">
        <v>168</v>
      </c>
      <c r="B361" s="36" t="s">
        <v>35</v>
      </c>
      <c r="C361" s="36" t="s">
        <v>7</v>
      </c>
      <c r="D361" s="36" t="s">
        <v>6</v>
      </c>
      <c r="E361" s="11" t="s">
        <v>150</v>
      </c>
      <c r="F361" s="40">
        <v>77202</v>
      </c>
      <c r="G361" s="39">
        <v>77270</v>
      </c>
      <c r="H361" s="36" t="s">
        <v>77</v>
      </c>
      <c r="I361" s="32">
        <v>150</v>
      </c>
      <c r="J361" s="32">
        <v>95.6</v>
      </c>
      <c r="K361" s="32">
        <f>I361-J361</f>
        <v>54.400000000000006</v>
      </c>
      <c r="L361" s="32">
        <f t="shared" si="51"/>
        <v>63.733333333333334</v>
      </c>
    </row>
    <row r="362" spans="1:12" s="3" customFormat="1" ht="25.5">
      <c r="A362" s="54" t="s">
        <v>268</v>
      </c>
      <c r="B362" s="6" t="s">
        <v>35</v>
      </c>
      <c r="C362" s="6" t="s">
        <v>7</v>
      </c>
      <c r="D362" s="6" t="s">
        <v>6</v>
      </c>
      <c r="E362" s="11" t="s">
        <v>203</v>
      </c>
      <c r="F362" s="19">
        <v>77204</v>
      </c>
      <c r="G362" s="48" t="s">
        <v>216</v>
      </c>
      <c r="H362" s="6"/>
      <c r="I362" s="10">
        <f>I363</f>
        <v>129</v>
      </c>
      <c r="J362" s="10">
        <f aca="true" t="shared" si="59" ref="J362:K364">J363</f>
        <v>3</v>
      </c>
      <c r="K362" s="10">
        <f t="shared" si="59"/>
        <v>126</v>
      </c>
      <c r="L362" s="10">
        <f t="shared" si="51"/>
        <v>2.3255813953488373</v>
      </c>
    </row>
    <row r="363" spans="1:12" s="3" customFormat="1" ht="25.5">
      <c r="A363" s="54" t="s">
        <v>267</v>
      </c>
      <c r="B363" s="6" t="s">
        <v>35</v>
      </c>
      <c r="C363" s="6" t="s">
        <v>7</v>
      </c>
      <c r="D363" s="6" t="s">
        <v>6</v>
      </c>
      <c r="E363" s="11" t="s">
        <v>203</v>
      </c>
      <c r="F363" s="19">
        <v>77204</v>
      </c>
      <c r="G363" s="23">
        <v>99170</v>
      </c>
      <c r="H363" s="6"/>
      <c r="I363" s="10">
        <f>I364</f>
        <v>129</v>
      </c>
      <c r="J363" s="10">
        <f t="shared" si="59"/>
        <v>3</v>
      </c>
      <c r="K363" s="10">
        <f t="shared" si="59"/>
        <v>126</v>
      </c>
      <c r="L363" s="10">
        <f t="shared" si="51"/>
        <v>2.3255813953488373</v>
      </c>
    </row>
    <row r="364" spans="1:12" s="3" customFormat="1" ht="24">
      <c r="A364" s="15" t="s">
        <v>64</v>
      </c>
      <c r="B364" s="6" t="s">
        <v>35</v>
      </c>
      <c r="C364" s="6" t="s">
        <v>7</v>
      </c>
      <c r="D364" s="6" t="s">
        <v>6</v>
      </c>
      <c r="E364" s="11" t="s">
        <v>203</v>
      </c>
      <c r="F364" s="19">
        <v>77204</v>
      </c>
      <c r="G364" s="23">
        <v>99170</v>
      </c>
      <c r="H364" s="6" t="s">
        <v>63</v>
      </c>
      <c r="I364" s="10">
        <f>I365</f>
        <v>129</v>
      </c>
      <c r="J364" s="10">
        <f t="shared" si="59"/>
        <v>3</v>
      </c>
      <c r="K364" s="10">
        <f t="shared" si="59"/>
        <v>126</v>
      </c>
      <c r="L364" s="10">
        <f t="shared" si="51"/>
        <v>2.3255813953488373</v>
      </c>
    </row>
    <row r="365" spans="1:12" s="38" customFormat="1" ht="24">
      <c r="A365" s="33" t="s">
        <v>65</v>
      </c>
      <c r="B365" s="36" t="s">
        <v>35</v>
      </c>
      <c r="C365" s="36" t="s">
        <v>7</v>
      </c>
      <c r="D365" s="36" t="s">
        <v>6</v>
      </c>
      <c r="E365" s="11" t="s">
        <v>203</v>
      </c>
      <c r="F365" s="40">
        <v>77204</v>
      </c>
      <c r="G365" s="39">
        <v>99170</v>
      </c>
      <c r="H365" s="36" t="s">
        <v>17</v>
      </c>
      <c r="I365" s="32">
        <v>129</v>
      </c>
      <c r="J365" s="32">
        <v>3</v>
      </c>
      <c r="K365" s="32">
        <f>I365-J365</f>
        <v>126</v>
      </c>
      <c r="L365" s="32">
        <f t="shared" si="51"/>
        <v>2.3255813953488373</v>
      </c>
    </row>
    <row r="366" spans="1:12" s="3" customFormat="1" ht="25.5">
      <c r="A366" s="54" t="s">
        <v>348</v>
      </c>
      <c r="B366" s="6" t="s">
        <v>35</v>
      </c>
      <c r="C366" s="6" t="s">
        <v>7</v>
      </c>
      <c r="D366" s="6" t="s">
        <v>6</v>
      </c>
      <c r="E366" s="11" t="s">
        <v>203</v>
      </c>
      <c r="F366" s="19">
        <v>77205</v>
      </c>
      <c r="G366" s="48" t="s">
        <v>216</v>
      </c>
      <c r="H366" s="6"/>
      <c r="I366" s="10">
        <f>I367</f>
        <v>50</v>
      </c>
      <c r="J366" s="10">
        <f aca="true" t="shared" si="60" ref="J366:K368">J367</f>
        <v>50</v>
      </c>
      <c r="K366" s="10">
        <f t="shared" si="60"/>
        <v>0</v>
      </c>
      <c r="L366" s="10">
        <f t="shared" si="51"/>
        <v>100</v>
      </c>
    </row>
    <row r="367" spans="1:12" s="3" customFormat="1" ht="25.5">
      <c r="A367" s="54" t="s">
        <v>351</v>
      </c>
      <c r="B367" s="6" t="s">
        <v>35</v>
      </c>
      <c r="C367" s="6" t="s">
        <v>7</v>
      </c>
      <c r="D367" s="6" t="s">
        <v>6</v>
      </c>
      <c r="E367" s="11" t="s">
        <v>203</v>
      </c>
      <c r="F367" s="19">
        <v>77205</v>
      </c>
      <c r="G367" s="23">
        <v>69100</v>
      </c>
      <c r="H367" s="6"/>
      <c r="I367" s="10">
        <f>I368</f>
        <v>50</v>
      </c>
      <c r="J367" s="10">
        <f t="shared" si="60"/>
        <v>50</v>
      </c>
      <c r="K367" s="10">
        <f t="shared" si="60"/>
        <v>0</v>
      </c>
      <c r="L367" s="10">
        <f t="shared" si="51"/>
        <v>100</v>
      </c>
    </row>
    <row r="368" spans="1:12" s="3" customFormat="1" ht="24">
      <c r="A368" s="15" t="s">
        <v>95</v>
      </c>
      <c r="B368" s="6" t="s">
        <v>35</v>
      </c>
      <c r="C368" s="6" t="s">
        <v>7</v>
      </c>
      <c r="D368" s="6" t="s">
        <v>6</v>
      </c>
      <c r="E368" s="11" t="s">
        <v>203</v>
      </c>
      <c r="F368" s="19">
        <v>77205</v>
      </c>
      <c r="G368" s="23">
        <v>69100</v>
      </c>
      <c r="H368" s="6" t="s">
        <v>76</v>
      </c>
      <c r="I368" s="10">
        <f>I369</f>
        <v>50</v>
      </c>
      <c r="J368" s="10">
        <f t="shared" si="60"/>
        <v>50</v>
      </c>
      <c r="K368" s="10">
        <f t="shared" si="60"/>
        <v>0</v>
      </c>
      <c r="L368" s="10">
        <f t="shared" si="51"/>
        <v>100</v>
      </c>
    </row>
    <row r="369" spans="1:12" s="38" customFormat="1" ht="15">
      <c r="A369" s="33" t="s">
        <v>168</v>
      </c>
      <c r="B369" s="36" t="s">
        <v>35</v>
      </c>
      <c r="C369" s="36" t="s">
        <v>7</v>
      </c>
      <c r="D369" s="36" t="s">
        <v>6</v>
      </c>
      <c r="E369" s="11" t="s">
        <v>203</v>
      </c>
      <c r="F369" s="40">
        <v>77205</v>
      </c>
      <c r="G369" s="39">
        <v>69100</v>
      </c>
      <c r="H369" s="36" t="s">
        <v>77</v>
      </c>
      <c r="I369" s="32">
        <v>50</v>
      </c>
      <c r="J369" s="32">
        <v>50</v>
      </c>
      <c r="K369" s="32">
        <f>I369-J369</f>
        <v>0</v>
      </c>
      <c r="L369" s="32">
        <f t="shared" si="51"/>
        <v>100</v>
      </c>
    </row>
    <row r="370" spans="1:12" s="3" customFormat="1" ht="24">
      <c r="A370" s="15" t="s">
        <v>190</v>
      </c>
      <c r="B370" s="6" t="s">
        <v>35</v>
      </c>
      <c r="C370" s="6" t="s">
        <v>7</v>
      </c>
      <c r="D370" s="6" t="s">
        <v>6</v>
      </c>
      <c r="E370" s="11" t="s">
        <v>151</v>
      </c>
      <c r="F370" s="23">
        <v>77300</v>
      </c>
      <c r="G370" s="48" t="s">
        <v>216</v>
      </c>
      <c r="H370" s="6"/>
      <c r="I370" s="10">
        <f>I371</f>
        <v>11215.400000000001</v>
      </c>
      <c r="J370" s="10">
        <f>J371</f>
        <v>5805.8</v>
      </c>
      <c r="K370" s="10">
        <f>K371</f>
        <v>5409.6</v>
      </c>
      <c r="L370" s="10">
        <f t="shared" si="51"/>
        <v>51.76632130820121</v>
      </c>
    </row>
    <row r="371" spans="1:12" s="3" customFormat="1" ht="30">
      <c r="A371" s="62" t="s">
        <v>275</v>
      </c>
      <c r="B371" s="6" t="s">
        <v>35</v>
      </c>
      <c r="C371" s="6" t="s">
        <v>7</v>
      </c>
      <c r="D371" s="6" t="s">
        <v>6</v>
      </c>
      <c r="E371" s="11" t="s">
        <v>152</v>
      </c>
      <c r="F371" s="23">
        <v>77301</v>
      </c>
      <c r="G371" s="48" t="s">
        <v>216</v>
      </c>
      <c r="H371" s="6"/>
      <c r="I371" s="10">
        <f>I372+I375</f>
        <v>11215.400000000001</v>
      </c>
      <c r="J371" s="10">
        <f>J372+J375</f>
        <v>5805.8</v>
      </c>
      <c r="K371" s="10">
        <f>K372+K375</f>
        <v>5409.6</v>
      </c>
      <c r="L371" s="10">
        <f t="shared" si="51"/>
        <v>51.76632130820121</v>
      </c>
    </row>
    <row r="372" spans="1:12" s="3" customFormat="1" ht="45">
      <c r="A372" s="62" t="s">
        <v>274</v>
      </c>
      <c r="B372" s="6" t="s">
        <v>35</v>
      </c>
      <c r="C372" s="6" t="s">
        <v>7</v>
      </c>
      <c r="D372" s="6" t="s">
        <v>6</v>
      </c>
      <c r="E372" s="11" t="s">
        <v>152</v>
      </c>
      <c r="F372" s="23">
        <v>77301</v>
      </c>
      <c r="G372" s="47" t="s">
        <v>271</v>
      </c>
      <c r="H372" s="6"/>
      <c r="I372" s="10">
        <f aca="true" t="shared" si="61" ref="I372:K373">I373</f>
        <v>5815.1</v>
      </c>
      <c r="J372" s="10">
        <f t="shared" si="61"/>
        <v>3330.4</v>
      </c>
      <c r="K372" s="10">
        <f t="shared" si="61"/>
        <v>2484.7000000000003</v>
      </c>
      <c r="L372" s="10">
        <f t="shared" si="51"/>
        <v>57.27158604323227</v>
      </c>
    </row>
    <row r="373" spans="1:12" s="3" customFormat="1" ht="24">
      <c r="A373" s="15" t="s">
        <v>95</v>
      </c>
      <c r="B373" s="6" t="s">
        <v>35</v>
      </c>
      <c r="C373" s="6" t="s">
        <v>7</v>
      </c>
      <c r="D373" s="6" t="s">
        <v>6</v>
      </c>
      <c r="E373" s="11" t="s">
        <v>152</v>
      </c>
      <c r="F373" s="23">
        <v>77301</v>
      </c>
      <c r="G373" s="47" t="s">
        <v>271</v>
      </c>
      <c r="H373" s="6" t="s">
        <v>76</v>
      </c>
      <c r="I373" s="10">
        <f t="shared" si="61"/>
        <v>5815.1</v>
      </c>
      <c r="J373" s="10">
        <f t="shared" si="61"/>
        <v>3330.4</v>
      </c>
      <c r="K373" s="10">
        <f t="shared" si="61"/>
        <v>2484.7000000000003</v>
      </c>
      <c r="L373" s="10">
        <f t="shared" si="51"/>
        <v>57.27158604323227</v>
      </c>
    </row>
    <row r="374" spans="1:12" s="38" customFormat="1" ht="15">
      <c r="A374" s="33" t="s">
        <v>168</v>
      </c>
      <c r="B374" s="36" t="s">
        <v>35</v>
      </c>
      <c r="C374" s="36" t="s">
        <v>7</v>
      </c>
      <c r="D374" s="36" t="s">
        <v>6</v>
      </c>
      <c r="E374" s="11" t="s">
        <v>152</v>
      </c>
      <c r="F374" s="39">
        <v>77301</v>
      </c>
      <c r="G374" s="55" t="s">
        <v>271</v>
      </c>
      <c r="H374" s="36" t="s">
        <v>77</v>
      </c>
      <c r="I374" s="32">
        <f>5816.6-1.5</f>
        <v>5815.1</v>
      </c>
      <c r="J374" s="32">
        <v>3330.4</v>
      </c>
      <c r="K374" s="32">
        <f>I374-J374</f>
        <v>2484.7000000000003</v>
      </c>
      <c r="L374" s="32">
        <f t="shared" si="51"/>
        <v>57.27158604323227</v>
      </c>
    </row>
    <row r="375" spans="1:12" s="3" customFormat="1" ht="24">
      <c r="A375" s="15" t="s">
        <v>273</v>
      </c>
      <c r="B375" s="6" t="s">
        <v>35</v>
      </c>
      <c r="C375" s="6" t="s">
        <v>7</v>
      </c>
      <c r="D375" s="6" t="s">
        <v>6</v>
      </c>
      <c r="E375" s="11" t="s">
        <v>152</v>
      </c>
      <c r="F375" s="23">
        <v>77301</v>
      </c>
      <c r="G375" s="47" t="s">
        <v>272</v>
      </c>
      <c r="H375" s="6"/>
      <c r="I375" s="10">
        <f aca="true" t="shared" si="62" ref="I375:K376">I376</f>
        <v>5400.3</v>
      </c>
      <c r="J375" s="10">
        <f t="shared" si="62"/>
        <v>2475.4</v>
      </c>
      <c r="K375" s="10">
        <f t="shared" si="62"/>
        <v>2924.9</v>
      </c>
      <c r="L375" s="10">
        <f t="shared" si="51"/>
        <v>45.838194174397714</v>
      </c>
    </row>
    <row r="376" spans="1:12" s="3" customFormat="1" ht="24">
      <c r="A376" s="15" t="s">
        <v>95</v>
      </c>
      <c r="B376" s="6" t="s">
        <v>35</v>
      </c>
      <c r="C376" s="6" t="s">
        <v>7</v>
      </c>
      <c r="D376" s="6" t="s">
        <v>6</v>
      </c>
      <c r="E376" s="11" t="s">
        <v>152</v>
      </c>
      <c r="F376" s="23">
        <v>77301</v>
      </c>
      <c r="G376" s="47" t="s">
        <v>272</v>
      </c>
      <c r="H376" s="6" t="s">
        <v>76</v>
      </c>
      <c r="I376" s="10">
        <f t="shared" si="62"/>
        <v>5400.3</v>
      </c>
      <c r="J376" s="10">
        <f t="shared" si="62"/>
        <v>2475.4</v>
      </c>
      <c r="K376" s="10">
        <f t="shared" si="62"/>
        <v>2924.9</v>
      </c>
      <c r="L376" s="10">
        <f t="shared" si="51"/>
        <v>45.838194174397714</v>
      </c>
    </row>
    <row r="377" spans="1:12" s="38" customFormat="1" ht="15">
      <c r="A377" s="33" t="s">
        <v>168</v>
      </c>
      <c r="B377" s="36" t="s">
        <v>35</v>
      </c>
      <c r="C377" s="36" t="s">
        <v>7</v>
      </c>
      <c r="D377" s="36" t="s">
        <v>6</v>
      </c>
      <c r="E377" s="11" t="s">
        <v>152</v>
      </c>
      <c r="F377" s="39">
        <v>77301</v>
      </c>
      <c r="G377" s="55" t="s">
        <v>272</v>
      </c>
      <c r="H377" s="36" t="s">
        <v>77</v>
      </c>
      <c r="I377" s="32">
        <f>5400+0.3</f>
        <v>5400.3</v>
      </c>
      <c r="J377" s="32">
        <v>2475.4</v>
      </c>
      <c r="K377" s="32">
        <f>I377-J377</f>
        <v>2924.9</v>
      </c>
      <c r="L377" s="32">
        <f t="shared" si="51"/>
        <v>45.838194174397714</v>
      </c>
    </row>
    <row r="378" spans="1:12" s="3" customFormat="1" ht="12">
      <c r="A378" s="15" t="s">
        <v>20</v>
      </c>
      <c r="B378" s="6" t="s">
        <v>35</v>
      </c>
      <c r="C378" s="6" t="s">
        <v>7</v>
      </c>
      <c r="D378" s="6" t="s">
        <v>7</v>
      </c>
      <c r="E378" s="11"/>
      <c r="F378" s="11"/>
      <c r="G378" s="11"/>
      <c r="H378" s="6"/>
      <c r="I378" s="10">
        <f>I379+I388</f>
        <v>292.7</v>
      </c>
      <c r="J378" s="10">
        <f>J379+J388</f>
        <v>214.5</v>
      </c>
      <c r="K378" s="10">
        <f>K379+K388</f>
        <v>78.19999999999999</v>
      </c>
      <c r="L378" s="10">
        <f t="shared" si="51"/>
        <v>73.28322514519986</v>
      </c>
    </row>
    <row r="379" spans="1:12" s="3" customFormat="1" ht="24">
      <c r="A379" s="15" t="s">
        <v>182</v>
      </c>
      <c r="B379" s="6" t="s">
        <v>35</v>
      </c>
      <c r="C379" s="6" t="s">
        <v>7</v>
      </c>
      <c r="D379" s="6" t="s">
        <v>7</v>
      </c>
      <c r="E379" s="11" t="s">
        <v>131</v>
      </c>
      <c r="F379" s="23">
        <v>79000</v>
      </c>
      <c r="G379" s="48" t="s">
        <v>216</v>
      </c>
      <c r="H379" s="6"/>
      <c r="I379" s="12">
        <f>I384+I380</f>
        <v>291.7</v>
      </c>
      <c r="J379" s="12">
        <f>J384+J380</f>
        <v>214.5</v>
      </c>
      <c r="K379" s="12">
        <f>K384+K380</f>
        <v>77.19999999999999</v>
      </c>
      <c r="L379" s="10">
        <f t="shared" si="51"/>
        <v>73.53445320534796</v>
      </c>
    </row>
    <row r="380" spans="1:12" s="3" customFormat="1" ht="38.25">
      <c r="A380" s="54" t="s">
        <v>277</v>
      </c>
      <c r="B380" s="6" t="s">
        <v>35</v>
      </c>
      <c r="C380" s="6" t="s">
        <v>7</v>
      </c>
      <c r="D380" s="6" t="s">
        <v>7</v>
      </c>
      <c r="E380" s="11" t="s">
        <v>163</v>
      </c>
      <c r="F380" s="23">
        <v>79001</v>
      </c>
      <c r="G380" s="48" t="s">
        <v>216</v>
      </c>
      <c r="H380" s="11"/>
      <c r="I380" s="10">
        <f>I381</f>
        <v>281.2</v>
      </c>
      <c r="J380" s="10">
        <f aca="true" t="shared" si="63" ref="J380:K382">J381</f>
        <v>214.5</v>
      </c>
      <c r="K380" s="10">
        <f t="shared" si="63"/>
        <v>66.69999999999999</v>
      </c>
      <c r="L380" s="10">
        <f t="shared" si="51"/>
        <v>76.28022759601707</v>
      </c>
    </row>
    <row r="381" spans="1:12" s="3" customFormat="1" ht="38.25">
      <c r="A381" s="54" t="s">
        <v>191</v>
      </c>
      <c r="B381" s="6" t="s">
        <v>35</v>
      </c>
      <c r="C381" s="6" t="s">
        <v>7</v>
      </c>
      <c r="D381" s="6" t="s">
        <v>7</v>
      </c>
      <c r="E381" s="11" t="s">
        <v>164</v>
      </c>
      <c r="F381" s="23">
        <v>79001</v>
      </c>
      <c r="G381" s="23">
        <v>99990</v>
      </c>
      <c r="H381" s="11"/>
      <c r="I381" s="10">
        <f>I382</f>
        <v>281.2</v>
      </c>
      <c r="J381" s="10">
        <f t="shared" si="63"/>
        <v>214.5</v>
      </c>
      <c r="K381" s="10">
        <f t="shared" si="63"/>
        <v>66.69999999999999</v>
      </c>
      <c r="L381" s="10">
        <f t="shared" si="51"/>
        <v>76.28022759601707</v>
      </c>
    </row>
    <row r="382" spans="1:12" s="3" customFormat="1" ht="36">
      <c r="A382" s="15" t="s">
        <v>75</v>
      </c>
      <c r="B382" s="6" t="s">
        <v>35</v>
      </c>
      <c r="C382" s="6" t="s">
        <v>7</v>
      </c>
      <c r="D382" s="6" t="s">
        <v>7</v>
      </c>
      <c r="E382" s="11" t="s">
        <v>164</v>
      </c>
      <c r="F382" s="23">
        <v>79001</v>
      </c>
      <c r="G382" s="23">
        <v>99990</v>
      </c>
      <c r="H382" s="11" t="s">
        <v>76</v>
      </c>
      <c r="I382" s="10">
        <f>I383</f>
        <v>281.2</v>
      </c>
      <c r="J382" s="10">
        <f t="shared" si="63"/>
        <v>214.5</v>
      </c>
      <c r="K382" s="10">
        <f t="shared" si="63"/>
        <v>66.69999999999999</v>
      </c>
      <c r="L382" s="10">
        <f t="shared" si="51"/>
        <v>76.28022759601707</v>
      </c>
    </row>
    <row r="383" spans="1:12" s="38" customFormat="1" ht="12.75">
      <c r="A383" s="33" t="s">
        <v>168</v>
      </c>
      <c r="B383" s="36" t="s">
        <v>35</v>
      </c>
      <c r="C383" s="36" t="s">
        <v>7</v>
      </c>
      <c r="D383" s="36" t="s">
        <v>7</v>
      </c>
      <c r="E383" s="11" t="s">
        <v>164</v>
      </c>
      <c r="F383" s="39">
        <v>79001</v>
      </c>
      <c r="G383" s="39">
        <v>99990</v>
      </c>
      <c r="H383" s="37" t="s">
        <v>77</v>
      </c>
      <c r="I383" s="32">
        <f>244.3+36.9</f>
        <v>281.2</v>
      </c>
      <c r="J383" s="32">
        <v>214.5</v>
      </c>
      <c r="K383" s="32">
        <f>I383-J383</f>
        <v>66.69999999999999</v>
      </c>
      <c r="L383" s="32">
        <f t="shared" si="51"/>
        <v>76.28022759601707</v>
      </c>
    </row>
    <row r="384" spans="1:12" s="3" customFormat="1" ht="25.5">
      <c r="A384" s="54" t="s">
        <v>278</v>
      </c>
      <c r="B384" s="6" t="s">
        <v>35</v>
      </c>
      <c r="C384" s="6" t="s">
        <v>7</v>
      </c>
      <c r="D384" s="6" t="s">
        <v>7</v>
      </c>
      <c r="E384" s="11" t="s">
        <v>132</v>
      </c>
      <c r="F384" s="23">
        <v>79007</v>
      </c>
      <c r="G384" s="48" t="s">
        <v>216</v>
      </c>
      <c r="H384" s="6"/>
      <c r="I384" s="12">
        <f>I385</f>
        <v>10.5</v>
      </c>
      <c r="J384" s="12">
        <f aca="true" t="shared" si="64" ref="J384:K386">J385</f>
        <v>0</v>
      </c>
      <c r="K384" s="12">
        <f t="shared" si="64"/>
        <v>10.5</v>
      </c>
      <c r="L384" s="10">
        <f t="shared" si="51"/>
        <v>0</v>
      </c>
    </row>
    <row r="385" spans="1:12" s="3" customFormat="1" ht="25.5">
      <c r="A385" s="54" t="s">
        <v>200</v>
      </c>
      <c r="B385" s="6" t="s">
        <v>35</v>
      </c>
      <c r="C385" s="6" t="s">
        <v>7</v>
      </c>
      <c r="D385" s="6" t="s">
        <v>7</v>
      </c>
      <c r="E385" s="11" t="s">
        <v>153</v>
      </c>
      <c r="F385" s="23">
        <v>79007</v>
      </c>
      <c r="G385" s="23">
        <v>99260</v>
      </c>
      <c r="H385" s="6"/>
      <c r="I385" s="12">
        <f>I386</f>
        <v>10.5</v>
      </c>
      <c r="J385" s="12">
        <f t="shared" si="64"/>
        <v>0</v>
      </c>
      <c r="K385" s="12">
        <f t="shared" si="64"/>
        <v>10.5</v>
      </c>
      <c r="L385" s="10">
        <f t="shared" si="51"/>
        <v>0</v>
      </c>
    </row>
    <row r="386" spans="1:12" s="3" customFormat="1" ht="24">
      <c r="A386" s="15" t="s">
        <v>64</v>
      </c>
      <c r="B386" s="6" t="s">
        <v>35</v>
      </c>
      <c r="C386" s="6" t="s">
        <v>7</v>
      </c>
      <c r="D386" s="6" t="s">
        <v>7</v>
      </c>
      <c r="E386" s="11" t="s">
        <v>153</v>
      </c>
      <c r="F386" s="23">
        <v>79007</v>
      </c>
      <c r="G386" s="23">
        <v>99260</v>
      </c>
      <c r="H386" s="6" t="s">
        <v>63</v>
      </c>
      <c r="I386" s="12">
        <f>I387</f>
        <v>10.5</v>
      </c>
      <c r="J386" s="12">
        <f t="shared" si="64"/>
        <v>0</v>
      </c>
      <c r="K386" s="12">
        <f t="shared" si="64"/>
        <v>10.5</v>
      </c>
      <c r="L386" s="10">
        <f t="shared" si="51"/>
        <v>0</v>
      </c>
    </row>
    <row r="387" spans="1:12" s="38" customFormat="1" ht="24">
      <c r="A387" s="33" t="s">
        <v>65</v>
      </c>
      <c r="B387" s="36" t="s">
        <v>35</v>
      </c>
      <c r="C387" s="36" t="s">
        <v>7</v>
      </c>
      <c r="D387" s="36" t="s">
        <v>7</v>
      </c>
      <c r="E387" s="11" t="s">
        <v>153</v>
      </c>
      <c r="F387" s="39">
        <v>79007</v>
      </c>
      <c r="G387" s="39">
        <v>99260</v>
      </c>
      <c r="H387" s="36" t="s">
        <v>17</v>
      </c>
      <c r="I387" s="43">
        <v>10.5</v>
      </c>
      <c r="J387" s="43">
        <v>0</v>
      </c>
      <c r="K387" s="32">
        <f>I387-J387</f>
        <v>10.5</v>
      </c>
      <c r="L387" s="32">
        <f t="shared" si="51"/>
        <v>0</v>
      </c>
    </row>
    <row r="388" spans="1:12" s="3" customFormat="1" ht="36">
      <c r="A388" s="15" t="s">
        <v>176</v>
      </c>
      <c r="B388" s="6" t="s">
        <v>35</v>
      </c>
      <c r="C388" s="6" t="s">
        <v>7</v>
      </c>
      <c r="D388" s="6" t="s">
        <v>7</v>
      </c>
      <c r="E388" s="11"/>
      <c r="F388" s="23">
        <v>73000</v>
      </c>
      <c r="G388" s="48" t="s">
        <v>216</v>
      </c>
      <c r="H388" s="6"/>
      <c r="I388" s="12">
        <f>I389</f>
        <v>1</v>
      </c>
      <c r="J388" s="12">
        <f aca="true" t="shared" si="65" ref="J388:K391">J389</f>
        <v>0</v>
      </c>
      <c r="K388" s="12">
        <f t="shared" si="65"/>
        <v>1</v>
      </c>
      <c r="L388" s="10">
        <f t="shared" si="51"/>
        <v>0</v>
      </c>
    </row>
    <row r="389" spans="1:12" s="3" customFormat="1" ht="48">
      <c r="A389" s="15" t="s">
        <v>280</v>
      </c>
      <c r="B389" s="6" t="s">
        <v>35</v>
      </c>
      <c r="C389" s="6" t="s">
        <v>7</v>
      </c>
      <c r="D389" s="6" t="s">
        <v>7</v>
      </c>
      <c r="E389" s="11"/>
      <c r="F389" s="23">
        <v>73004</v>
      </c>
      <c r="G389" s="48" t="s">
        <v>216</v>
      </c>
      <c r="H389" s="6"/>
      <c r="I389" s="12">
        <f>I390</f>
        <v>1</v>
      </c>
      <c r="J389" s="12">
        <f t="shared" si="65"/>
        <v>0</v>
      </c>
      <c r="K389" s="12">
        <f t="shared" si="65"/>
        <v>1</v>
      </c>
      <c r="L389" s="10">
        <f t="shared" si="51"/>
        <v>0</v>
      </c>
    </row>
    <row r="390" spans="1:12" s="3" customFormat="1" ht="48">
      <c r="A390" s="15" t="s">
        <v>279</v>
      </c>
      <c r="B390" s="6" t="s">
        <v>35</v>
      </c>
      <c r="C390" s="6" t="s">
        <v>7</v>
      </c>
      <c r="D390" s="6" t="s">
        <v>7</v>
      </c>
      <c r="E390" s="11"/>
      <c r="F390" s="23">
        <v>73004</v>
      </c>
      <c r="G390" s="23">
        <v>99990</v>
      </c>
      <c r="H390" s="6"/>
      <c r="I390" s="12">
        <f>I391</f>
        <v>1</v>
      </c>
      <c r="J390" s="12">
        <f t="shared" si="65"/>
        <v>0</v>
      </c>
      <c r="K390" s="12">
        <f t="shared" si="65"/>
        <v>1</v>
      </c>
      <c r="L390" s="10">
        <f t="shared" si="51"/>
        <v>0</v>
      </c>
    </row>
    <row r="391" spans="1:12" s="3" customFormat="1" ht="24">
      <c r="A391" s="15" t="s">
        <v>64</v>
      </c>
      <c r="B391" s="6" t="s">
        <v>35</v>
      </c>
      <c r="C391" s="6" t="s">
        <v>7</v>
      </c>
      <c r="D391" s="6" t="s">
        <v>7</v>
      </c>
      <c r="E391" s="11"/>
      <c r="F391" s="23">
        <v>73004</v>
      </c>
      <c r="G391" s="23">
        <v>99990</v>
      </c>
      <c r="H391" s="6" t="s">
        <v>63</v>
      </c>
      <c r="I391" s="12">
        <f>I392</f>
        <v>1</v>
      </c>
      <c r="J391" s="12">
        <f t="shared" si="65"/>
        <v>0</v>
      </c>
      <c r="K391" s="12">
        <f t="shared" si="65"/>
        <v>1</v>
      </c>
      <c r="L391" s="10">
        <f t="shared" si="51"/>
        <v>0</v>
      </c>
    </row>
    <row r="392" spans="1:12" s="38" customFormat="1" ht="24">
      <c r="A392" s="33" t="s">
        <v>65</v>
      </c>
      <c r="B392" s="36" t="s">
        <v>35</v>
      </c>
      <c r="C392" s="36" t="s">
        <v>7</v>
      </c>
      <c r="D392" s="36" t="s">
        <v>7</v>
      </c>
      <c r="E392" s="11"/>
      <c r="F392" s="39">
        <v>73004</v>
      </c>
      <c r="G392" s="39">
        <v>99990</v>
      </c>
      <c r="H392" s="36" t="s">
        <v>17</v>
      </c>
      <c r="I392" s="43">
        <v>1</v>
      </c>
      <c r="J392" s="43">
        <v>0</v>
      </c>
      <c r="K392" s="32">
        <f>I392-J392</f>
        <v>1</v>
      </c>
      <c r="L392" s="32">
        <f t="shared" si="51"/>
        <v>0</v>
      </c>
    </row>
    <row r="393" spans="1:12" s="3" customFormat="1" ht="12">
      <c r="A393" s="15" t="s">
        <v>23</v>
      </c>
      <c r="B393" s="6" t="s">
        <v>35</v>
      </c>
      <c r="C393" s="6" t="s">
        <v>7</v>
      </c>
      <c r="D393" s="6" t="s">
        <v>16</v>
      </c>
      <c r="E393" s="11"/>
      <c r="F393" s="11"/>
      <c r="G393" s="11"/>
      <c r="H393" s="6"/>
      <c r="I393" s="12">
        <f>I394</f>
        <v>1582.8</v>
      </c>
      <c r="J393" s="12">
        <f>J394</f>
        <v>545.1</v>
      </c>
      <c r="K393" s="12">
        <f>K394</f>
        <v>1037.6999999999998</v>
      </c>
      <c r="L393" s="10">
        <f t="shared" si="51"/>
        <v>34.438968915845344</v>
      </c>
    </row>
    <row r="394" spans="1:12" s="3" customFormat="1" ht="15">
      <c r="A394" s="15" t="s">
        <v>180</v>
      </c>
      <c r="B394" s="6" t="s">
        <v>35</v>
      </c>
      <c r="C394" s="6" t="s">
        <v>7</v>
      </c>
      <c r="D394" s="6" t="s">
        <v>16</v>
      </c>
      <c r="E394" s="11" t="s">
        <v>139</v>
      </c>
      <c r="F394" s="19">
        <v>77000</v>
      </c>
      <c r="G394" s="48" t="s">
        <v>216</v>
      </c>
      <c r="H394" s="6"/>
      <c r="I394" s="12">
        <f>I395+I402+I409+I417+I421</f>
        <v>1582.8</v>
      </c>
      <c r="J394" s="12">
        <f>J395+J402+J409+J417+J421</f>
        <v>545.1</v>
      </c>
      <c r="K394" s="12">
        <f>K395+K402+K409+K417+K421</f>
        <v>1037.6999999999998</v>
      </c>
      <c r="L394" s="10">
        <f t="shared" si="51"/>
        <v>34.438968915845344</v>
      </c>
    </row>
    <row r="395" spans="1:12" s="3" customFormat="1" ht="24">
      <c r="A395" s="15" t="s">
        <v>188</v>
      </c>
      <c r="B395" s="6" t="s">
        <v>35</v>
      </c>
      <c r="C395" s="6" t="s">
        <v>7</v>
      </c>
      <c r="D395" s="6" t="s">
        <v>16</v>
      </c>
      <c r="E395" s="11" t="s">
        <v>140</v>
      </c>
      <c r="F395" s="19">
        <v>77100</v>
      </c>
      <c r="G395" s="48" t="s">
        <v>216</v>
      </c>
      <c r="H395" s="6"/>
      <c r="I395" s="12">
        <f aca="true" t="shared" si="66" ref="I395:K396">I396</f>
        <v>43.699999999999996</v>
      </c>
      <c r="J395" s="12">
        <f t="shared" si="66"/>
        <v>16.4</v>
      </c>
      <c r="K395" s="12">
        <f t="shared" si="66"/>
        <v>27.299999999999997</v>
      </c>
      <c r="L395" s="10">
        <f t="shared" si="51"/>
        <v>37.52860411899314</v>
      </c>
    </row>
    <row r="396" spans="1:12" s="3" customFormat="1" ht="72">
      <c r="A396" s="15" t="s">
        <v>184</v>
      </c>
      <c r="B396" s="6" t="s">
        <v>35</v>
      </c>
      <c r="C396" s="6" t="s">
        <v>7</v>
      </c>
      <c r="D396" s="6" t="s">
        <v>16</v>
      </c>
      <c r="E396" s="11" t="s">
        <v>154</v>
      </c>
      <c r="F396" s="19">
        <v>77107</v>
      </c>
      <c r="G396" s="48" t="s">
        <v>216</v>
      </c>
      <c r="H396" s="6"/>
      <c r="I396" s="12">
        <f t="shared" si="66"/>
        <v>43.699999999999996</v>
      </c>
      <c r="J396" s="12">
        <f t="shared" si="66"/>
        <v>16.4</v>
      </c>
      <c r="K396" s="12">
        <f t="shared" si="66"/>
        <v>27.299999999999997</v>
      </c>
      <c r="L396" s="10">
        <f aca="true" t="shared" si="67" ref="L396:L459">J396/I396*100</f>
        <v>37.52860411899314</v>
      </c>
    </row>
    <row r="397" spans="1:12" s="3" customFormat="1" ht="72">
      <c r="A397" s="25" t="s">
        <v>302</v>
      </c>
      <c r="B397" s="6" t="s">
        <v>35</v>
      </c>
      <c r="C397" s="6" t="s">
        <v>7</v>
      </c>
      <c r="D397" s="6" t="s">
        <v>16</v>
      </c>
      <c r="E397" s="11" t="s">
        <v>154</v>
      </c>
      <c r="F397" s="19">
        <v>77107</v>
      </c>
      <c r="G397" s="19">
        <v>77800</v>
      </c>
      <c r="H397" s="6"/>
      <c r="I397" s="12">
        <f>I398+I400</f>
        <v>43.699999999999996</v>
      </c>
      <c r="J397" s="12">
        <f>J398+J400</f>
        <v>16.4</v>
      </c>
      <c r="K397" s="12">
        <f>K398+K400</f>
        <v>27.299999999999997</v>
      </c>
      <c r="L397" s="10">
        <f t="shared" si="67"/>
        <v>37.52860411899314</v>
      </c>
    </row>
    <row r="398" spans="1:12" s="3" customFormat="1" ht="60">
      <c r="A398" s="15" t="s">
        <v>60</v>
      </c>
      <c r="B398" s="6" t="s">
        <v>35</v>
      </c>
      <c r="C398" s="6" t="s">
        <v>7</v>
      </c>
      <c r="D398" s="6" t="s">
        <v>16</v>
      </c>
      <c r="E398" s="11" t="s">
        <v>154</v>
      </c>
      <c r="F398" s="19">
        <v>77107</v>
      </c>
      <c r="G398" s="19">
        <v>77800</v>
      </c>
      <c r="H398" s="6" t="s">
        <v>59</v>
      </c>
      <c r="I398" s="10">
        <f>I399</f>
        <v>34.4</v>
      </c>
      <c r="J398" s="10">
        <f>J399</f>
        <v>13.7</v>
      </c>
      <c r="K398" s="10">
        <f>K399</f>
        <v>20.7</v>
      </c>
      <c r="L398" s="10">
        <f t="shared" si="67"/>
        <v>39.825581395348834</v>
      </c>
    </row>
    <row r="399" spans="1:12" s="38" customFormat="1" ht="15">
      <c r="A399" s="33" t="s">
        <v>79</v>
      </c>
      <c r="B399" s="36" t="s">
        <v>35</v>
      </c>
      <c r="C399" s="36" t="s">
        <v>7</v>
      </c>
      <c r="D399" s="36" t="s">
        <v>16</v>
      </c>
      <c r="E399" s="11" t="s">
        <v>154</v>
      </c>
      <c r="F399" s="40">
        <v>77107</v>
      </c>
      <c r="G399" s="40">
        <v>77800</v>
      </c>
      <c r="H399" s="36" t="s">
        <v>78</v>
      </c>
      <c r="I399" s="32">
        <v>34.4</v>
      </c>
      <c r="J399" s="32">
        <v>13.7</v>
      </c>
      <c r="K399" s="32">
        <f>I399-J399</f>
        <v>20.7</v>
      </c>
      <c r="L399" s="32">
        <f t="shared" si="67"/>
        <v>39.825581395348834</v>
      </c>
    </row>
    <row r="400" spans="1:12" s="3" customFormat="1" ht="24">
      <c r="A400" s="15" t="s">
        <v>64</v>
      </c>
      <c r="B400" s="6" t="s">
        <v>35</v>
      </c>
      <c r="C400" s="6" t="s">
        <v>7</v>
      </c>
      <c r="D400" s="6" t="s">
        <v>16</v>
      </c>
      <c r="E400" s="11" t="s">
        <v>154</v>
      </c>
      <c r="F400" s="19">
        <v>77107</v>
      </c>
      <c r="G400" s="19">
        <v>77800</v>
      </c>
      <c r="H400" s="6" t="s">
        <v>63</v>
      </c>
      <c r="I400" s="10">
        <f>I401</f>
        <v>9.299999999999999</v>
      </c>
      <c r="J400" s="10">
        <f>J401</f>
        <v>2.7</v>
      </c>
      <c r="K400" s="10">
        <f>K401</f>
        <v>6.599999999999999</v>
      </c>
      <c r="L400" s="10">
        <f t="shared" si="67"/>
        <v>29.032258064516135</v>
      </c>
    </row>
    <row r="401" spans="1:12" s="38" customFormat="1" ht="24">
      <c r="A401" s="33" t="s">
        <v>65</v>
      </c>
      <c r="B401" s="36" t="s">
        <v>35</v>
      </c>
      <c r="C401" s="36" t="s">
        <v>7</v>
      </c>
      <c r="D401" s="36" t="s">
        <v>16</v>
      </c>
      <c r="E401" s="11" t="s">
        <v>154</v>
      </c>
      <c r="F401" s="40">
        <v>77107</v>
      </c>
      <c r="G401" s="40">
        <v>77800</v>
      </c>
      <c r="H401" s="36" t="s">
        <v>17</v>
      </c>
      <c r="I401" s="32">
        <f>13.2-3.9</f>
        <v>9.299999999999999</v>
      </c>
      <c r="J401" s="32">
        <v>2.7</v>
      </c>
      <c r="K401" s="32">
        <f>I401-J401</f>
        <v>6.599999999999999</v>
      </c>
      <c r="L401" s="32">
        <f t="shared" si="67"/>
        <v>29.032258064516135</v>
      </c>
    </row>
    <row r="402" spans="1:12" s="3" customFormat="1" ht="24">
      <c r="A402" s="15" t="s">
        <v>189</v>
      </c>
      <c r="B402" s="6" t="s">
        <v>35</v>
      </c>
      <c r="C402" s="6" t="s">
        <v>7</v>
      </c>
      <c r="D402" s="6" t="s">
        <v>16</v>
      </c>
      <c r="E402" s="11" t="s">
        <v>147</v>
      </c>
      <c r="F402" s="19">
        <v>77200</v>
      </c>
      <c r="G402" s="48" t="s">
        <v>216</v>
      </c>
      <c r="H402" s="6"/>
      <c r="I402" s="10">
        <f aca="true" t="shared" si="68" ref="I402:K403">I403</f>
        <v>46.3</v>
      </c>
      <c r="J402" s="10">
        <f t="shared" si="68"/>
        <v>18.8</v>
      </c>
      <c r="K402" s="10">
        <f t="shared" si="68"/>
        <v>27.5</v>
      </c>
      <c r="L402" s="10">
        <f t="shared" si="67"/>
        <v>40.60475161987041</v>
      </c>
    </row>
    <row r="403" spans="1:12" s="3" customFormat="1" ht="15">
      <c r="A403" s="15" t="s">
        <v>270</v>
      </c>
      <c r="B403" s="6" t="s">
        <v>35</v>
      </c>
      <c r="C403" s="6" t="s">
        <v>7</v>
      </c>
      <c r="D403" s="6" t="s">
        <v>16</v>
      </c>
      <c r="E403" s="11" t="s">
        <v>155</v>
      </c>
      <c r="F403" s="19">
        <v>77202</v>
      </c>
      <c r="G403" s="48" t="s">
        <v>216</v>
      </c>
      <c r="H403" s="6"/>
      <c r="I403" s="10">
        <f t="shared" si="68"/>
        <v>46.3</v>
      </c>
      <c r="J403" s="10">
        <f t="shared" si="68"/>
        <v>18.8</v>
      </c>
      <c r="K403" s="10">
        <f t="shared" si="68"/>
        <v>27.5</v>
      </c>
      <c r="L403" s="10">
        <f t="shared" si="67"/>
        <v>40.60475161987041</v>
      </c>
    </row>
    <row r="404" spans="1:12" s="3" customFormat="1" ht="132">
      <c r="A404" s="24" t="s">
        <v>186</v>
      </c>
      <c r="B404" s="6" t="s">
        <v>35</v>
      </c>
      <c r="C404" s="6" t="s">
        <v>7</v>
      </c>
      <c r="D404" s="6" t="s">
        <v>16</v>
      </c>
      <c r="E404" s="11" t="s">
        <v>155</v>
      </c>
      <c r="F404" s="19">
        <v>77202</v>
      </c>
      <c r="G404" s="19">
        <v>77300</v>
      </c>
      <c r="H404" s="6"/>
      <c r="I404" s="10">
        <f>I405+I407</f>
        <v>46.3</v>
      </c>
      <c r="J404" s="10">
        <f>J405+J407</f>
        <v>18.8</v>
      </c>
      <c r="K404" s="10">
        <f>K405+K407</f>
        <v>27.5</v>
      </c>
      <c r="L404" s="10">
        <f t="shared" si="67"/>
        <v>40.60475161987041</v>
      </c>
    </row>
    <row r="405" spans="1:12" s="3" customFormat="1" ht="60">
      <c r="A405" s="15" t="s">
        <v>60</v>
      </c>
      <c r="B405" s="6" t="s">
        <v>35</v>
      </c>
      <c r="C405" s="6" t="s">
        <v>7</v>
      </c>
      <c r="D405" s="6" t="s">
        <v>16</v>
      </c>
      <c r="E405" s="11" t="s">
        <v>155</v>
      </c>
      <c r="F405" s="19">
        <v>77202</v>
      </c>
      <c r="G405" s="19">
        <v>77300</v>
      </c>
      <c r="H405" s="6" t="s">
        <v>59</v>
      </c>
      <c r="I405" s="10">
        <f>I406</f>
        <v>43</v>
      </c>
      <c r="J405" s="10">
        <f>J406</f>
        <v>18.8</v>
      </c>
      <c r="K405" s="10">
        <f>K406</f>
        <v>24.2</v>
      </c>
      <c r="L405" s="10">
        <f t="shared" si="67"/>
        <v>43.72093023255814</v>
      </c>
    </row>
    <row r="406" spans="1:12" s="38" customFormat="1" ht="15">
      <c r="A406" s="33" t="s">
        <v>79</v>
      </c>
      <c r="B406" s="36" t="s">
        <v>35</v>
      </c>
      <c r="C406" s="36" t="s">
        <v>7</v>
      </c>
      <c r="D406" s="36" t="s">
        <v>16</v>
      </c>
      <c r="E406" s="11" t="s">
        <v>155</v>
      </c>
      <c r="F406" s="40">
        <v>77202</v>
      </c>
      <c r="G406" s="40">
        <v>77300</v>
      </c>
      <c r="H406" s="36" t="s">
        <v>78</v>
      </c>
      <c r="I406" s="32">
        <v>43</v>
      </c>
      <c r="J406" s="32">
        <v>18.8</v>
      </c>
      <c r="K406" s="32">
        <f>I406-J406</f>
        <v>24.2</v>
      </c>
      <c r="L406" s="32">
        <f t="shared" si="67"/>
        <v>43.72093023255814</v>
      </c>
    </row>
    <row r="407" spans="1:12" s="3" customFormat="1" ht="24">
      <c r="A407" s="15" t="s">
        <v>64</v>
      </c>
      <c r="B407" s="6" t="s">
        <v>35</v>
      </c>
      <c r="C407" s="6" t="s">
        <v>7</v>
      </c>
      <c r="D407" s="6" t="s">
        <v>16</v>
      </c>
      <c r="E407" s="11" t="s">
        <v>155</v>
      </c>
      <c r="F407" s="19">
        <v>77202</v>
      </c>
      <c r="G407" s="19">
        <v>77300</v>
      </c>
      <c r="H407" s="6" t="s">
        <v>63</v>
      </c>
      <c r="I407" s="10">
        <f>I408</f>
        <v>3.3000000000000003</v>
      </c>
      <c r="J407" s="10">
        <f>J408</f>
        <v>0</v>
      </c>
      <c r="K407" s="10">
        <f>K408</f>
        <v>3.3000000000000003</v>
      </c>
      <c r="L407" s="10">
        <f t="shared" si="67"/>
        <v>0</v>
      </c>
    </row>
    <row r="408" spans="1:12" s="38" customFormat="1" ht="24">
      <c r="A408" s="33" t="s">
        <v>65</v>
      </c>
      <c r="B408" s="36" t="s">
        <v>35</v>
      </c>
      <c r="C408" s="36" t="s">
        <v>7</v>
      </c>
      <c r="D408" s="36" t="s">
        <v>16</v>
      </c>
      <c r="E408" s="11" t="s">
        <v>155</v>
      </c>
      <c r="F408" s="40">
        <v>77202</v>
      </c>
      <c r="G408" s="40">
        <v>77300</v>
      </c>
      <c r="H408" s="36" t="s">
        <v>17</v>
      </c>
      <c r="I408" s="32">
        <f>5.7-2.4</f>
        <v>3.3000000000000003</v>
      </c>
      <c r="J408" s="32">
        <v>0</v>
      </c>
      <c r="K408" s="32">
        <f>I408-J408</f>
        <v>3.3000000000000003</v>
      </c>
      <c r="L408" s="32">
        <f t="shared" si="67"/>
        <v>0</v>
      </c>
    </row>
    <row r="409" spans="1:12" s="3" customFormat="1" ht="36">
      <c r="A409" s="17" t="s">
        <v>284</v>
      </c>
      <c r="B409" s="6" t="s">
        <v>35</v>
      </c>
      <c r="C409" s="6" t="s">
        <v>7</v>
      </c>
      <c r="D409" s="6" t="s">
        <v>16</v>
      </c>
      <c r="E409" s="11" t="s">
        <v>156</v>
      </c>
      <c r="F409" s="23">
        <v>77001</v>
      </c>
      <c r="G409" s="48" t="s">
        <v>216</v>
      </c>
      <c r="H409" s="6"/>
      <c r="I409" s="10">
        <f>I410</f>
        <v>1432.8</v>
      </c>
      <c r="J409" s="10">
        <f>J410</f>
        <v>507.5</v>
      </c>
      <c r="K409" s="10">
        <f>K410</f>
        <v>925.3</v>
      </c>
      <c r="L409" s="10">
        <f t="shared" si="67"/>
        <v>35.420156337241764</v>
      </c>
    </row>
    <row r="410" spans="1:12" s="3" customFormat="1" ht="24">
      <c r="A410" s="17" t="s">
        <v>283</v>
      </c>
      <c r="B410" s="6" t="s">
        <v>35</v>
      </c>
      <c r="C410" s="6" t="s">
        <v>7</v>
      </c>
      <c r="D410" s="6" t="s">
        <v>16</v>
      </c>
      <c r="E410" s="11" t="s">
        <v>156</v>
      </c>
      <c r="F410" s="23">
        <v>77001</v>
      </c>
      <c r="G410" s="48" t="s">
        <v>229</v>
      </c>
      <c r="H410" s="6"/>
      <c r="I410" s="10">
        <f>I411+I415+I413</f>
        <v>1432.8</v>
      </c>
      <c r="J410" s="10">
        <f>J411+J415+J413</f>
        <v>507.5</v>
      </c>
      <c r="K410" s="10">
        <f>K411+K415+K413</f>
        <v>925.3</v>
      </c>
      <c r="L410" s="10">
        <f t="shared" si="67"/>
        <v>35.420156337241764</v>
      </c>
    </row>
    <row r="411" spans="1:12" s="3" customFormat="1" ht="60">
      <c r="A411" s="15" t="s">
        <v>60</v>
      </c>
      <c r="B411" s="6" t="s">
        <v>35</v>
      </c>
      <c r="C411" s="6" t="s">
        <v>7</v>
      </c>
      <c r="D411" s="6" t="s">
        <v>16</v>
      </c>
      <c r="E411" s="11" t="s">
        <v>156</v>
      </c>
      <c r="F411" s="23">
        <v>77001</v>
      </c>
      <c r="G411" s="48" t="s">
        <v>229</v>
      </c>
      <c r="H411" s="6" t="s">
        <v>59</v>
      </c>
      <c r="I411" s="10">
        <f>I412</f>
        <v>1401.3</v>
      </c>
      <c r="J411" s="10">
        <f>J412</f>
        <v>497.6</v>
      </c>
      <c r="K411" s="10">
        <f>K412</f>
        <v>903.6999999999999</v>
      </c>
      <c r="L411" s="10">
        <f t="shared" si="67"/>
        <v>35.50988367944052</v>
      </c>
    </row>
    <row r="412" spans="1:12" s="38" customFormat="1" ht="12.75">
      <c r="A412" s="33" t="s">
        <v>79</v>
      </c>
      <c r="B412" s="36" t="s">
        <v>35</v>
      </c>
      <c r="C412" s="36" t="s">
        <v>7</v>
      </c>
      <c r="D412" s="36" t="s">
        <v>16</v>
      </c>
      <c r="E412" s="11" t="s">
        <v>156</v>
      </c>
      <c r="F412" s="39">
        <v>77001</v>
      </c>
      <c r="G412" s="49" t="s">
        <v>229</v>
      </c>
      <c r="H412" s="36" t="s">
        <v>78</v>
      </c>
      <c r="I412" s="32">
        <v>1401.3</v>
      </c>
      <c r="J412" s="32">
        <v>497.6</v>
      </c>
      <c r="K412" s="32">
        <f>I412-J412</f>
        <v>903.6999999999999</v>
      </c>
      <c r="L412" s="32">
        <f t="shared" si="67"/>
        <v>35.50988367944052</v>
      </c>
    </row>
    <row r="413" spans="1:12" s="3" customFormat="1" ht="24">
      <c r="A413" s="15" t="s">
        <v>64</v>
      </c>
      <c r="B413" s="6" t="s">
        <v>35</v>
      </c>
      <c r="C413" s="6" t="s">
        <v>7</v>
      </c>
      <c r="D413" s="6" t="s">
        <v>16</v>
      </c>
      <c r="E413" s="11" t="s">
        <v>156</v>
      </c>
      <c r="F413" s="23">
        <v>77001</v>
      </c>
      <c r="G413" s="48" t="s">
        <v>229</v>
      </c>
      <c r="H413" s="6" t="s">
        <v>63</v>
      </c>
      <c r="I413" s="10">
        <f>I414</f>
        <v>27.5</v>
      </c>
      <c r="J413" s="10">
        <f>J414</f>
        <v>7.9</v>
      </c>
      <c r="K413" s="10">
        <f>K414</f>
        <v>19.6</v>
      </c>
      <c r="L413" s="10">
        <f t="shared" si="67"/>
        <v>28.72727272727273</v>
      </c>
    </row>
    <row r="414" spans="1:12" s="38" customFormat="1" ht="24">
      <c r="A414" s="33" t="s">
        <v>65</v>
      </c>
      <c r="B414" s="36" t="s">
        <v>35</v>
      </c>
      <c r="C414" s="36" t="s">
        <v>7</v>
      </c>
      <c r="D414" s="36" t="s">
        <v>16</v>
      </c>
      <c r="E414" s="11" t="s">
        <v>156</v>
      </c>
      <c r="F414" s="39">
        <v>77001</v>
      </c>
      <c r="G414" s="49" t="s">
        <v>229</v>
      </c>
      <c r="H414" s="36" t="s">
        <v>17</v>
      </c>
      <c r="I414" s="32">
        <f>13.5+14</f>
        <v>27.5</v>
      </c>
      <c r="J414" s="32">
        <v>7.9</v>
      </c>
      <c r="K414" s="32">
        <f>I414-J414</f>
        <v>19.6</v>
      </c>
      <c r="L414" s="32">
        <f t="shared" si="67"/>
        <v>28.72727272727273</v>
      </c>
    </row>
    <row r="415" spans="1:12" s="3" customFormat="1" ht="12.75">
      <c r="A415" s="15" t="s">
        <v>68</v>
      </c>
      <c r="B415" s="6" t="s">
        <v>35</v>
      </c>
      <c r="C415" s="6" t="s">
        <v>7</v>
      </c>
      <c r="D415" s="6" t="s">
        <v>16</v>
      </c>
      <c r="E415" s="11" t="s">
        <v>156</v>
      </c>
      <c r="F415" s="23">
        <v>77001</v>
      </c>
      <c r="G415" s="48" t="s">
        <v>229</v>
      </c>
      <c r="H415" s="6" t="s">
        <v>66</v>
      </c>
      <c r="I415" s="10">
        <f>I416</f>
        <v>4</v>
      </c>
      <c r="J415" s="10">
        <f>J416</f>
        <v>2</v>
      </c>
      <c r="K415" s="10">
        <f>K416</f>
        <v>2</v>
      </c>
      <c r="L415" s="10">
        <f t="shared" si="67"/>
        <v>50</v>
      </c>
    </row>
    <row r="416" spans="1:12" s="38" customFormat="1" ht="12.75">
      <c r="A416" s="33" t="s">
        <v>69</v>
      </c>
      <c r="B416" s="36" t="s">
        <v>35</v>
      </c>
      <c r="C416" s="36" t="s">
        <v>7</v>
      </c>
      <c r="D416" s="36" t="s">
        <v>16</v>
      </c>
      <c r="E416" s="11" t="s">
        <v>156</v>
      </c>
      <c r="F416" s="39">
        <v>77001</v>
      </c>
      <c r="G416" s="49" t="s">
        <v>229</v>
      </c>
      <c r="H416" s="36" t="s">
        <v>67</v>
      </c>
      <c r="I416" s="32">
        <f>1.2+0.6+2.2</f>
        <v>4</v>
      </c>
      <c r="J416" s="32">
        <v>2</v>
      </c>
      <c r="K416" s="32">
        <f>I416-J416</f>
        <v>2</v>
      </c>
      <c r="L416" s="32">
        <f t="shared" si="67"/>
        <v>50</v>
      </c>
    </row>
    <row r="417" spans="1:12" s="3" customFormat="1" ht="38.25">
      <c r="A417" s="54" t="s">
        <v>286</v>
      </c>
      <c r="B417" s="6" t="s">
        <v>35</v>
      </c>
      <c r="C417" s="6" t="s">
        <v>7</v>
      </c>
      <c r="D417" s="6" t="s">
        <v>16</v>
      </c>
      <c r="E417" s="6" t="s">
        <v>157</v>
      </c>
      <c r="F417" s="23">
        <v>77002</v>
      </c>
      <c r="G417" s="48" t="s">
        <v>216</v>
      </c>
      <c r="H417" s="6"/>
      <c r="I417" s="10">
        <f>I418</f>
        <v>40</v>
      </c>
      <c r="J417" s="10">
        <f aca="true" t="shared" si="69" ref="J417:K419">J418</f>
        <v>2.4</v>
      </c>
      <c r="K417" s="10">
        <f t="shared" si="69"/>
        <v>37.6</v>
      </c>
      <c r="L417" s="10">
        <f t="shared" si="67"/>
        <v>6</v>
      </c>
    </row>
    <row r="418" spans="1:12" s="3" customFormat="1" ht="25.5">
      <c r="A418" s="54" t="s">
        <v>285</v>
      </c>
      <c r="B418" s="6" t="s">
        <v>35</v>
      </c>
      <c r="C418" s="6" t="s">
        <v>7</v>
      </c>
      <c r="D418" s="6" t="s">
        <v>16</v>
      </c>
      <c r="E418" s="6" t="s">
        <v>157</v>
      </c>
      <c r="F418" s="23">
        <v>77002</v>
      </c>
      <c r="G418" s="23">
        <v>99180</v>
      </c>
      <c r="H418" s="6"/>
      <c r="I418" s="10">
        <f>I419</f>
        <v>40</v>
      </c>
      <c r="J418" s="10">
        <f t="shared" si="69"/>
        <v>2.4</v>
      </c>
      <c r="K418" s="10">
        <f t="shared" si="69"/>
        <v>37.6</v>
      </c>
      <c r="L418" s="10">
        <f t="shared" si="67"/>
        <v>6</v>
      </c>
    </row>
    <row r="419" spans="1:12" s="3" customFormat="1" ht="24">
      <c r="A419" s="15" t="s">
        <v>64</v>
      </c>
      <c r="B419" s="6" t="s">
        <v>35</v>
      </c>
      <c r="C419" s="6" t="s">
        <v>7</v>
      </c>
      <c r="D419" s="6" t="s">
        <v>16</v>
      </c>
      <c r="E419" s="6" t="s">
        <v>157</v>
      </c>
      <c r="F419" s="23">
        <v>77002</v>
      </c>
      <c r="G419" s="23">
        <v>99180</v>
      </c>
      <c r="H419" s="6" t="s">
        <v>63</v>
      </c>
      <c r="I419" s="10">
        <f>I420</f>
        <v>40</v>
      </c>
      <c r="J419" s="10">
        <f t="shared" si="69"/>
        <v>2.4</v>
      </c>
      <c r="K419" s="10">
        <f t="shared" si="69"/>
        <v>37.6</v>
      </c>
      <c r="L419" s="10">
        <f t="shared" si="67"/>
        <v>6</v>
      </c>
    </row>
    <row r="420" spans="1:12" s="38" customFormat="1" ht="24">
      <c r="A420" s="33" t="s">
        <v>65</v>
      </c>
      <c r="B420" s="36" t="s">
        <v>35</v>
      </c>
      <c r="C420" s="36" t="s">
        <v>7</v>
      </c>
      <c r="D420" s="36" t="s">
        <v>16</v>
      </c>
      <c r="E420" s="6" t="s">
        <v>157</v>
      </c>
      <c r="F420" s="39">
        <v>77002</v>
      </c>
      <c r="G420" s="39">
        <v>99180</v>
      </c>
      <c r="H420" s="36" t="s">
        <v>17</v>
      </c>
      <c r="I420" s="32">
        <v>40</v>
      </c>
      <c r="J420" s="32">
        <v>2.4</v>
      </c>
      <c r="K420" s="32">
        <f>I420-J420</f>
        <v>37.6</v>
      </c>
      <c r="L420" s="32">
        <f t="shared" si="67"/>
        <v>6</v>
      </c>
    </row>
    <row r="421" spans="1:12" s="3" customFormat="1" ht="25.5">
      <c r="A421" s="54" t="s">
        <v>287</v>
      </c>
      <c r="B421" s="6" t="s">
        <v>35</v>
      </c>
      <c r="C421" s="6" t="s">
        <v>7</v>
      </c>
      <c r="D421" s="6" t="s">
        <v>16</v>
      </c>
      <c r="E421" s="6" t="s">
        <v>158</v>
      </c>
      <c r="F421" s="23">
        <v>77003</v>
      </c>
      <c r="G421" s="48" t="s">
        <v>216</v>
      </c>
      <c r="H421" s="6"/>
      <c r="I421" s="10">
        <f>I422</f>
        <v>20</v>
      </c>
      <c r="J421" s="10">
        <f aca="true" t="shared" si="70" ref="J421:K423">J422</f>
        <v>0</v>
      </c>
      <c r="K421" s="10">
        <f t="shared" si="70"/>
        <v>20</v>
      </c>
      <c r="L421" s="10">
        <f t="shared" si="67"/>
        <v>0</v>
      </c>
    </row>
    <row r="422" spans="1:12" s="3" customFormat="1" ht="12.75">
      <c r="A422" s="54" t="s">
        <v>201</v>
      </c>
      <c r="B422" s="6" t="s">
        <v>35</v>
      </c>
      <c r="C422" s="6" t="s">
        <v>7</v>
      </c>
      <c r="D422" s="6" t="s">
        <v>16</v>
      </c>
      <c r="E422" s="6" t="s">
        <v>158</v>
      </c>
      <c r="F422" s="23">
        <v>77003</v>
      </c>
      <c r="G422" s="23">
        <v>99190</v>
      </c>
      <c r="H422" s="6"/>
      <c r="I422" s="10">
        <f>I423</f>
        <v>20</v>
      </c>
      <c r="J422" s="10">
        <f t="shared" si="70"/>
        <v>0</v>
      </c>
      <c r="K422" s="10">
        <f t="shared" si="70"/>
        <v>20</v>
      </c>
      <c r="L422" s="10">
        <f t="shared" si="67"/>
        <v>0</v>
      </c>
    </row>
    <row r="423" spans="1:12" s="3" customFormat="1" ht="24">
      <c r="A423" s="15" t="s">
        <v>64</v>
      </c>
      <c r="B423" s="6" t="s">
        <v>35</v>
      </c>
      <c r="C423" s="6" t="s">
        <v>7</v>
      </c>
      <c r="D423" s="6" t="s">
        <v>16</v>
      </c>
      <c r="E423" s="6" t="s">
        <v>158</v>
      </c>
      <c r="F423" s="23">
        <v>77003</v>
      </c>
      <c r="G423" s="23">
        <v>99190</v>
      </c>
      <c r="H423" s="6" t="s">
        <v>63</v>
      </c>
      <c r="I423" s="10">
        <f>I424</f>
        <v>20</v>
      </c>
      <c r="J423" s="10">
        <f t="shared" si="70"/>
        <v>0</v>
      </c>
      <c r="K423" s="10">
        <f t="shared" si="70"/>
        <v>20</v>
      </c>
      <c r="L423" s="10">
        <f t="shared" si="67"/>
        <v>0</v>
      </c>
    </row>
    <row r="424" spans="1:12" s="38" customFormat="1" ht="24">
      <c r="A424" s="33" t="s">
        <v>65</v>
      </c>
      <c r="B424" s="36" t="s">
        <v>35</v>
      </c>
      <c r="C424" s="36" t="s">
        <v>7</v>
      </c>
      <c r="D424" s="36" t="s">
        <v>16</v>
      </c>
      <c r="E424" s="6" t="s">
        <v>158</v>
      </c>
      <c r="F424" s="39">
        <v>77003</v>
      </c>
      <c r="G424" s="39">
        <v>99190</v>
      </c>
      <c r="H424" s="36" t="s">
        <v>17</v>
      </c>
      <c r="I424" s="32">
        <v>20</v>
      </c>
      <c r="J424" s="32">
        <v>0</v>
      </c>
      <c r="K424" s="32">
        <f>I424-J424</f>
        <v>20</v>
      </c>
      <c r="L424" s="32">
        <f t="shared" si="67"/>
        <v>0</v>
      </c>
    </row>
    <row r="425" spans="1:12" s="3" customFormat="1" ht="12">
      <c r="A425" s="15" t="s">
        <v>52</v>
      </c>
      <c r="B425" s="6" t="s">
        <v>35</v>
      </c>
      <c r="C425" s="6" t="s">
        <v>3</v>
      </c>
      <c r="D425" s="6"/>
      <c r="E425" s="6"/>
      <c r="F425" s="6"/>
      <c r="G425" s="6"/>
      <c r="H425" s="6"/>
      <c r="I425" s="10">
        <f aca="true" t="shared" si="71" ref="I425:K426">I426</f>
        <v>10774.199999999999</v>
      </c>
      <c r="J425" s="10">
        <f t="shared" si="71"/>
        <v>4922.2</v>
      </c>
      <c r="K425" s="10">
        <f t="shared" si="71"/>
        <v>5851.999999999999</v>
      </c>
      <c r="L425" s="10">
        <f t="shared" si="67"/>
        <v>45.68506246403445</v>
      </c>
    </row>
    <row r="426" spans="1:12" s="3" customFormat="1" ht="12">
      <c r="A426" s="15" t="s">
        <v>28</v>
      </c>
      <c r="B426" s="6" t="s">
        <v>35</v>
      </c>
      <c r="C426" s="6" t="s">
        <v>3</v>
      </c>
      <c r="D426" s="6" t="s">
        <v>1</v>
      </c>
      <c r="E426" s="6"/>
      <c r="F426" s="6"/>
      <c r="G426" s="6"/>
      <c r="H426" s="6"/>
      <c r="I426" s="10">
        <f t="shared" si="71"/>
        <v>10774.199999999999</v>
      </c>
      <c r="J426" s="10">
        <f t="shared" si="71"/>
        <v>4922.2</v>
      </c>
      <c r="K426" s="10">
        <f t="shared" si="71"/>
        <v>5851.999999999999</v>
      </c>
      <c r="L426" s="10">
        <f t="shared" si="67"/>
        <v>45.68506246403445</v>
      </c>
    </row>
    <row r="427" spans="1:12" s="3" customFormat="1" ht="24">
      <c r="A427" s="15" t="s">
        <v>181</v>
      </c>
      <c r="B427" s="6" t="s">
        <v>35</v>
      </c>
      <c r="C427" s="6" t="s">
        <v>3</v>
      </c>
      <c r="D427" s="6" t="s">
        <v>1</v>
      </c>
      <c r="E427" s="6" t="s">
        <v>136</v>
      </c>
      <c r="F427" s="23">
        <v>78000</v>
      </c>
      <c r="G427" s="48" t="s">
        <v>216</v>
      </c>
      <c r="H427" s="6"/>
      <c r="I427" s="10">
        <f>I428+I435+I439+I446+I450</f>
        <v>10774.199999999999</v>
      </c>
      <c r="J427" s="10">
        <f>J428+J435+J439+J446+J450</f>
        <v>4922.2</v>
      </c>
      <c r="K427" s="10">
        <f>K428+K435+K439+K446+K450</f>
        <v>5851.999999999999</v>
      </c>
      <c r="L427" s="10">
        <f t="shared" si="67"/>
        <v>45.68506246403445</v>
      </c>
    </row>
    <row r="428" spans="1:12" s="3" customFormat="1" ht="36">
      <c r="A428" s="15" t="s">
        <v>202</v>
      </c>
      <c r="B428" s="6" t="s">
        <v>35</v>
      </c>
      <c r="C428" s="6" t="s">
        <v>3</v>
      </c>
      <c r="D428" s="6" t="s">
        <v>1</v>
      </c>
      <c r="E428" s="11" t="s">
        <v>159</v>
      </c>
      <c r="F428" s="23">
        <v>78001</v>
      </c>
      <c r="G428" s="48" t="s">
        <v>216</v>
      </c>
      <c r="H428" s="11"/>
      <c r="I428" s="10">
        <f>I429+I432</f>
        <v>1007.3000000000001</v>
      </c>
      <c r="J428" s="10">
        <f>J429+J432</f>
        <v>461</v>
      </c>
      <c r="K428" s="10">
        <f>K429+K432</f>
        <v>546.3000000000001</v>
      </c>
      <c r="L428" s="10">
        <f t="shared" si="67"/>
        <v>45.76590886528343</v>
      </c>
    </row>
    <row r="429" spans="1:12" s="3" customFormat="1" ht="38.25">
      <c r="A429" s="31" t="s">
        <v>349</v>
      </c>
      <c r="B429" s="6" t="s">
        <v>35</v>
      </c>
      <c r="C429" s="6" t="s">
        <v>3</v>
      </c>
      <c r="D429" s="6" t="s">
        <v>1</v>
      </c>
      <c r="E429" s="11" t="s">
        <v>159</v>
      </c>
      <c r="F429" s="23">
        <v>78001</v>
      </c>
      <c r="G429" s="23">
        <v>51440</v>
      </c>
      <c r="H429" s="11"/>
      <c r="I429" s="10">
        <f aca="true" t="shared" si="72" ref="I429:K430">I430</f>
        <v>2</v>
      </c>
      <c r="J429" s="10">
        <f t="shared" si="72"/>
        <v>0</v>
      </c>
      <c r="K429" s="10">
        <f t="shared" si="72"/>
        <v>2</v>
      </c>
      <c r="L429" s="10">
        <f t="shared" si="67"/>
        <v>0</v>
      </c>
    </row>
    <row r="430" spans="1:12" s="3" customFormat="1" ht="24">
      <c r="A430" s="15" t="s">
        <v>95</v>
      </c>
      <c r="B430" s="6" t="s">
        <v>35</v>
      </c>
      <c r="C430" s="6" t="s">
        <v>3</v>
      </c>
      <c r="D430" s="6" t="s">
        <v>1</v>
      </c>
      <c r="E430" s="11" t="s">
        <v>159</v>
      </c>
      <c r="F430" s="23">
        <v>78001</v>
      </c>
      <c r="G430" s="23">
        <v>51440</v>
      </c>
      <c r="H430" s="11" t="s">
        <v>76</v>
      </c>
      <c r="I430" s="10">
        <f t="shared" si="72"/>
        <v>2</v>
      </c>
      <c r="J430" s="10">
        <f t="shared" si="72"/>
        <v>0</v>
      </c>
      <c r="K430" s="10">
        <f t="shared" si="72"/>
        <v>2</v>
      </c>
      <c r="L430" s="10">
        <f t="shared" si="67"/>
        <v>0</v>
      </c>
    </row>
    <row r="431" spans="1:12" s="38" customFormat="1" ht="12.75">
      <c r="A431" s="33" t="s">
        <v>168</v>
      </c>
      <c r="B431" s="36" t="s">
        <v>35</v>
      </c>
      <c r="C431" s="36" t="s">
        <v>3</v>
      </c>
      <c r="D431" s="36" t="s">
        <v>1</v>
      </c>
      <c r="E431" s="11" t="s">
        <v>159</v>
      </c>
      <c r="F431" s="39">
        <v>78001</v>
      </c>
      <c r="G431" s="39">
        <v>51440</v>
      </c>
      <c r="H431" s="37" t="s">
        <v>77</v>
      </c>
      <c r="I431" s="32">
        <v>2</v>
      </c>
      <c r="J431" s="32">
        <v>0</v>
      </c>
      <c r="K431" s="32">
        <f>I431-J431</f>
        <v>2</v>
      </c>
      <c r="L431" s="32">
        <f t="shared" si="67"/>
        <v>0</v>
      </c>
    </row>
    <row r="432" spans="1:12" s="3" customFormat="1" ht="36">
      <c r="A432" s="15" t="s">
        <v>202</v>
      </c>
      <c r="B432" s="6" t="s">
        <v>35</v>
      </c>
      <c r="C432" s="6" t="s">
        <v>3</v>
      </c>
      <c r="D432" s="6" t="s">
        <v>1</v>
      </c>
      <c r="E432" s="11" t="s">
        <v>160</v>
      </c>
      <c r="F432" s="23">
        <v>78001</v>
      </c>
      <c r="G432" s="23">
        <v>99200</v>
      </c>
      <c r="H432" s="11"/>
      <c r="I432" s="10">
        <f aca="true" t="shared" si="73" ref="I432:K433">I433</f>
        <v>1005.3000000000001</v>
      </c>
      <c r="J432" s="10">
        <f t="shared" si="73"/>
        <v>461</v>
      </c>
      <c r="K432" s="10">
        <f t="shared" si="73"/>
        <v>544.3000000000001</v>
      </c>
      <c r="L432" s="10">
        <f t="shared" si="67"/>
        <v>45.856958121953646</v>
      </c>
    </row>
    <row r="433" spans="1:12" s="3" customFormat="1" ht="24">
      <c r="A433" s="15" t="s">
        <v>95</v>
      </c>
      <c r="B433" s="6" t="s">
        <v>35</v>
      </c>
      <c r="C433" s="6" t="s">
        <v>3</v>
      </c>
      <c r="D433" s="6" t="s">
        <v>1</v>
      </c>
      <c r="E433" s="11" t="s">
        <v>160</v>
      </c>
      <c r="F433" s="23">
        <v>78001</v>
      </c>
      <c r="G433" s="23">
        <v>99200</v>
      </c>
      <c r="H433" s="11" t="s">
        <v>76</v>
      </c>
      <c r="I433" s="10">
        <f t="shared" si="73"/>
        <v>1005.3000000000001</v>
      </c>
      <c r="J433" s="10">
        <f t="shared" si="73"/>
        <v>461</v>
      </c>
      <c r="K433" s="10">
        <f t="shared" si="73"/>
        <v>544.3000000000001</v>
      </c>
      <c r="L433" s="10">
        <f t="shared" si="67"/>
        <v>45.856958121953646</v>
      </c>
    </row>
    <row r="434" spans="1:12" s="38" customFormat="1" ht="12.75">
      <c r="A434" s="33" t="s">
        <v>168</v>
      </c>
      <c r="B434" s="36" t="s">
        <v>35</v>
      </c>
      <c r="C434" s="36" t="s">
        <v>3</v>
      </c>
      <c r="D434" s="36" t="s">
        <v>1</v>
      </c>
      <c r="E434" s="11" t="s">
        <v>160</v>
      </c>
      <c r="F434" s="39">
        <v>78001</v>
      </c>
      <c r="G434" s="39">
        <v>99200</v>
      </c>
      <c r="H434" s="37" t="s">
        <v>77</v>
      </c>
      <c r="I434" s="32">
        <f>787.7+217.6</f>
        <v>1005.3000000000001</v>
      </c>
      <c r="J434" s="32">
        <v>461</v>
      </c>
      <c r="K434" s="32">
        <f>I434-J434</f>
        <v>544.3000000000001</v>
      </c>
      <c r="L434" s="32">
        <f t="shared" si="67"/>
        <v>45.856958121953646</v>
      </c>
    </row>
    <row r="435" spans="1:12" s="3" customFormat="1" ht="25.5">
      <c r="A435" s="54" t="s">
        <v>291</v>
      </c>
      <c r="B435" s="6" t="s">
        <v>35</v>
      </c>
      <c r="C435" s="6" t="s">
        <v>3</v>
      </c>
      <c r="D435" s="6" t="s">
        <v>1</v>
      </c>
      <c r="E435" s="6" t="s">
        <v>137</v>
      </c>
      <c r="F435" s="23">
        <v>78003</v>
      </c>
      <c r="G435" s="48" t="s">
        <v>216</v>
      </c>
      <c r="H435" s="6"/>
      <c r="I435" s="10">
        <f>I436</f>
        <v>7474.199999999999</v>
      </c>
      <c r="J435" s="10">
        <f aca="true" t="shared" si="74" ref="J435:K437">J436</f>
        <v>3396</v>
      </c>
      <c r="K435" s="10">
        <f t="shared" si="74"/>
        <v>4078.199999999999</v>
      </c>
      <c r="L435" s="10">
        <f t="shared" si="67"/>
        <v>45.43630087501004</v>
      </c>
    </row>
    <row r="436" spans="1:12" s="3" customFormat="1" ht="12.75">
      <c r="A436" s="54" t="s">
        <v>290</v>
      </c>
      <c r="B436" s="6" t="s">
        <v>35</v>
      </c>
      <c r="C436" s="6" t="s">
        <v>3</v>
      </c>
      <c r="D436" s="6" t="s">
        <v>1</v>
      </c>
      <c r="E436" s="6" t="s">
        <v>138</v>
      </c>
      <c r="F436" s="23">
        <v>78003</v>
      </c>
      <c r="G436" s="48" t="s">
        <v>256</v>
      </c>
      <c r="H436" s="6"/>
      <c r="I436" s="10">
        <f>I437</f>
        <v>7474.199999999999</v>
      </c>
      <c r="J436" s="10">
        <f t="shared" si="74"/>
        <v>3396</v>
      </c>
      <c r="K436" s="10">
        <f t="shared" si="74"/>
        <v>4078.199999999999</v>
      </c>
      <c r="L436" s="10">
        <f t="shared" si="67"/>
        <v>45.43630087501004</v>
      </c>
    </row>
    <row r="437" spans="1:12" s="3" customFormat="1" ht="24">
      <c r="A437" s="15" t="s">
        <v>95</v>
      </c>
      <c r="B437" s="6" t="s">
        <v>35</v>
      </c>
      <c r="C437" s="6" t="s">
        <v>3</v>
      </c>
      <c r="D437" s="6" t="s">
        <v>1</v>
      </c>
      <c r="E437" s="11" t="s">
        <v>138</v>
      </c>
      <c r="F437" s="23">
        <v>78003</v>
      </c>
      <c r="G437" s="48" t="s">
        <v>256</v>
      </c>
      <c r="H437" s="11" t="s">
        <v>76</v>
      </c>
      <c r="I437" s="10">
        <f>I438</f>
        <v>7474.199999999999</v>
      </c>
      <c r="J437" s="10">
        <f t="shared" si="74"/>
        <v>3396</v>
      </c>
      <c r="K437" s="10">
        <f t="shared" si="74"/>
        <v>4078.199999999999</v>
      </c>
      <c r="L437" s="10">
        <f t="shared" si="67"/>
        <v>45.43630087501004</v>
      </c>
    </row>
    <row r="438" spans="1:12" s="38" customFormat="1" ht="12.75">
      <c r="A438" s="33" t="s">
        <v>168</v>
      </c>
      <c r="B438" s="36" t="s">
        <v>35</v>
      </c>
      <c r="C438" s="36" t="s">
        <v>3</v>
      </c>
      <c r="D438" s="36" t="s">
        <v>1</v>
      </c>
      <c r="E438" s="11" t="s">
        <v>138</v>
      </c>
      <c r="F438" s="39">
        <v>78003</v>
      </c>
      <c r="G438" s="49" t="s">
        <v>256</v>
      </c>
      <c r="H438" s="37" t="s">
        <v>77</v>
      </c>
      <c r="I438" s="32">
        <f>9045.8-1571.6</f>
        <v>7474.199999999999</v>
      </c>
      <c r="J438" s="32">
        <v>3396</v>
      </c>
      <c r="K438" s="32">
        <f>I438-J438</f>
        <v>4078.199999999999</v>
      </c>
      <c r="L438" s="32">
        <f t="shared" si="67"/>
        <v>45.43630087501004</v>
      </c>
    </row>
    <row r="439" spans="1:12" s="3" customFormat="1" ht="25.5">
      <c r="A439" s="54" t="s">
        <v>293</v>
      </c>
      <c r="B439" s="6" t="s">
        <v>35</v>
      </c>
      <c r="C439" s="6" t="s">
        <v>3</v>
      </c>
      <c r="D439" s="6" t="s">
        <v>1</v>
      </c>
      <c r="E439" s="11" t="s">
        <v>161</v>
      </c>
      <c r="F439" s="23">
        <v>78004</v>
      </c>
      <c r="G439" s="48" t="s">
        <v>216</v>
      </c>
      <c r="H439" s="11"/>
      <c r="I439" s="10">
        <f>I440+I443</f>
        <v>2042.7</v>
      </c>
      <c r="J439" s="10">
        <f>J440+J443</f>
        <v>1013.2</v>
      </c>
      <c r="K439" s="10">
        <f>K440+K443</f>
        <v>1029.5</v>
      </c>
      <c r="L439" s="10">
        <f t="shared" si="67"/>
        <v>49.601018260145885</v>
      </c>
    </row>
    <row r="440" spans="1:12" s="3" customFormat="1" ht="25.5">
      <c r="A440" s="54" t="s">
        <v>292</v>
      </c>
      <c r="B440" s="6" t="s">
        <v>35</v>
      </c>
      <c r="C440" s="6" t="s">
        <v>3</v>
      </c>
      <c r="D440" s="6" t="s">
        <v>1</v>
      </c>
      <c r="E440" s="11" t="s">
        <v>161</v>
      </c>
      <c r="F440" s="23">
        <v>78004</v>
      </c>
      <c r="G440" s="23">
        <v>99210</v>
      </c>
      <c r="H440" s="11"/>
      <c r="I440" s="10">
        <f aca="true" t="shared" si="75" ref="I440:K441">I441</f>
        <v>185.8</v>
      </c>
      <c r="J440" s="10">
        <f t="shared" si="75"/>
        <v>132.7</v>
      </c>
      <c r="K440" s="10">
        <f t="shared" si="75"/>
        <v>53.10000000000002</v>
      </c>
      <c r="L440" s="10">
        <f t="shared" si="67"/>
        <v>71.42088266953712</v>
      </c>
    </row>
    <row r="441" spans="1:12" s="3" customFormat="1" ht="24">
      <c r="A441" s="15" t="s">
        <v>64</v>
      </c>
      <c r="B441" s="6" t="s">
        <v>35</v>
      </c>
      <c r="C441" s="6" t="s">
        <v>3</v>
      </c>
      <c r="D441" s="6" t="s">
        <v>1</v>
      </c>
      <c r="E441" s="11" t="s">
        <v>161</v>
      </c>
      <c r="F441" s="23">
        <v>78004</v>
      </c>
      <c r="G441" s="23">
        <v>99210</v>
      </c>
      <c r="H441" s="11" t="s">
        <v>63</v>
      </c>
      <c r="I441" s="10">
        <f t="shared" si="75"/>
        <v>185.8</v>
      </c>
      <c r="J441" s="10">
        <f t="shared" si="75"/>
        <v>132.7</v>
      </c>
      <c r="K441" s="10">
        <f t="shared" si="75"/>
        <v>53.10000000000002</v>
      </c>
      <c r="L441" s="10">
        <f t="shared" si="67"/>
        <v>71.42088266953712</v>
      </c>
    </row>
    <row r="442" spans="1:12" s="38" customFormat="1" ht="24">
      <c r="A442" s="33" t="s">
        <v>65</v>
      </c>
      <c r="B442" s="36" t="s">
        <v>35</v>
      </c>
      <c r="C442" s="36" t="s">
        <v>3</v>
      </c>
      <c r="D442" s="36" t="s">
        <v>1</v>
      </c>
      <c r="E442" s="11" t="s">
        <v>161</v>
      </c>
      <c r="F442" s="39">
        <v>78004</v>
      </c>
      <c r="G442" s="39">
        <v>99210</v>
      </c>
      <c r="H442" s="37" t="s">
        <v>17</v>
      </c>
      <c r="I442" s="32">
        <v>185.8</v>
      </c>
      <c r="J442" s="32">
        <v>132.7</v>
      </c>
      <c r="K442" s="32">
        <f>I442-J442</f>
        <v>53.10000000000002</v>
      </c>
      <c r="L442" s="32">
        <f t="shared" si="67"/>
        <v>71.42088266953712</v>
      </c>
    </row>
    <row r="443" spans="1:12" s="3" customFormat="1" ht="25.5">
      <c r="A443" s="54" t="s">
        <v>294</v>
      </c>
      <c r="B443" s="6" t="s">
        <v>35</v>
      </c>
      <c r="C443" s="6" t="s">
        <v>3</v>
      </c>
      <c r="D443" s="6" t="s">
        <v>1</v>
      </c>
      <c r="E443" s="11" t="s">
        <v>162</v>
      </c>
      <c r="F443" s="23">
        <v>78004</v>
      </c>
      <c r="G443" s="23">
        <v>99220</v>
      </c>
      <c r="H443" s="11"/>
      <c r="I443" s="10">
        <f aca="true" t="shared" si="76" ref="I443:K444">I444</f>
        <v>1856.9</v>
      </c>
      <c r="J443" s="10">
        <f t="shared" si="76"/>
        <v>880.5</v>
      </c>
      <c r="K443" s="10">
        <f t="shared" si="76"/>
        <v>976.4000000000001</v>
      </c>
      <c r="L443" s="10">
        <f t="shared" si="67"/>
        <v>47.417739242824055</v>
      </c>
    </row>
    <row r="444" spans="1:12" s="3" customFormat="1" ht="36">
      <c r="A444" s="15" t="s">
        <v>75</v>
      </c>
      <c r="B444" s="6" t="s">
        <v>35</v>
      </c>
      <c r="C444" s="6" t="s">
        <v>3</v>
      </c>
      <c r="D444" s="6" t="s">
        <v>1</v>
      </c>
      <c r="E444" s="11" t="s">
        <v>162</v>
      </c>
      <c r="F444" s="23">
        <v>78004</v>
      </c>
      <c r="G444" s="23">
        <v>99220</v>
      </c>
      <c r="H444" s="11" t="s">
        <v>76</v>
      </c>
      <c r="I444" s="10">
        <f t="shared" si="76"/>
        <v>1856.9</v>
      </c>
      <c r="J444" s="10">
        <f t="shared" si="76"/>
        <v>880.5</v>
      </c>
      <c r="K444" s="10">
        <f t="shared" si="76"/>
        <v>976.4000000000001</v>
      </c>
      <c r="L444" s="10">
        <f t="shared" si="67"/>
        <v>47.417739242824055</v>
      </c>
    </row>
    <row r="445" spans="1:12" s="38" customFormat="1" ht="12.75">
      <c r="A445" s="33" t="s">
        <v>168</v>
      </c>
      <c r="B445" s="36" t="s">
        <v>35</v>
      </c>
      <c r="C445" s="36" t="s">
        <v>3</v>
      </c>
      <c r="D445" s="36" t="s">
        <v>1</v>
      </c>
      <c r="E445" s="11" t="s">
        <v>162</v>
      </c>
      <c r="F445" s="39">
        <v>78004</v>
      </c>
      <c r="G445" s="39">
        <v>99220</v>
      </c>
      <c r="H445" s="37" t="s">
        <v>77</v>
      </c>
      <c r="I445" s="32">
        <f>502.9+1354</f>
        <v>1856.9</v>
      </c>
      <c r="J445" s="32">
        <v>880.5</v>
      </c>
      <c r="K445" s="32">
        <f>I445-J445</f>
        <v>976.4000000000001</v>
      </c>
      <c r="L445" s="32">
        <f t="shared" si="67"/>
        <v>47.417739242824055</v>
      </c>
    </row>
    <row r="446" spans="1:12" s="3" customFormat="1" ht="38.25">
      <c r="A446" s="54" t="s">
        <v>295</v>
      </c>
      <c r="B446" s="6" t="s">
        <v>35</v>
      </c>
      <c r="C446" s="6" t="s">
        <v>3</v>
      </c>
      <c r="D446" s="6" t="s">
        <v>1</v>
      </c>
      <c r="E446" s="11"/>
      <c r="F446" s="23">
        <v>78005</v>
      </c>
      <c r="G446" s="48" t="s">
        <v>216</v>
      </c>
      <c r="H446" s="11"/>
      <c r="I446" s="10">
        <f>I447</f>
        <v>200</v>
      </c>
      <c r="J446" s="10">
        <f aca="true" t="shared" si="77" ref="J446:K448">J447</f>
        <v>52</v>
      </c>
      <c r="K446" s="10">
        <f t="shared" si="77"/>
        <v>148</v>
      </c>
      <c r="L446" s="10">
        <f t="shared" si="67"/>
        <v>26</v>
      </c>
    </row>
    <row r="447" spans="1:12" s="3" customFormat="1" ht="12.75">
      <c r="A447" s="54" t="s">
        <v>297</v>
      </c>
      <c r="B447" s="6" t="s">
        <v>35</v>
      </c>
      <c r="C447" s="6" t="s">
        <v>3</v>
      </c>
      <c r="D447" s="6" t="s">
        <v>1</v>
      </c>
      <c r="E447" s="11"/>
      <c r="F447" s="23">
        <v>78005</v>
      </c>
      <c r="G447" s="23">
        <v>69100</v>
      </c>
      <c r="H447" s="11"/>
      <c r="I447" s="10">
        <f>I448</f>
        <v>200</v>
      </c>
      <c r="J447" s="10">
        <f t="shared" si="77"/>
        <v>52</v>
      </c>
      <c r="K447" s="10">
        <f t="shared" si="77"/>
        <v>148</v>
      </c>
      <c r="L447" s="10">
        <f t="shared" si="67"/>
        <v>26</v>
      </c>
    </row>
    <row r="448" spans="1:12" s="3" customFormat="1" ht="36">
      <c r="A448" s="15" t="s">
        <v>75</v>
      </c>
      <c r="B448" s="6" t="s">
        <v>35</v>
      </c>
      <c r="C448" s="6" t="s">
        <v>3</v>
      </c>
      <c r="D448" s="6" t="s">
        <v>1</v>
      </c>
      <c r="E448" s="11"/>
      <c r="F448" s="23">
        <v>78005</v>
      </c>
      <c r="G448" s="23">
        <v>69100</v>
      </c>
      <c r="H448" s="11" t="s">
        <v>76</v>
      </c>
      <c r="I448" s="10">
        <f>I449</f>
        <v>200</v>
      </c>
      <c r="J448" s="10">
        <f t="shared" si="77"/>
        <v>52</v>
      </c>
      <c r="K448" s="10">
        <f t="shared" si="77"/>
        <v>148</v>
      </c>
      <c r="L448" s="10">
        <f t="shared" si="67"/>
        <v>26</v>
      </c>
    </row>
    <row r="449" spans="1:12" s="38" customFormat="1" ht="12.75">
      <c r="A449" s="33" t="s">
        <v>168</v>
      </c>
      <c r="B449" s="36" t="s">
        <v>35</v>
      </c>
      <c r="C449" s="36" t="s">
        <v>3</v>
      </c>
      <c r="D449" s="36" t="s">
        <v>1</v>
      </c>
      <c r="E449" s="11"/>
      <c r="F449" s="39">
        <v>78005</v>
      </c>
      <c r="G449" s="39">
        <v>69100</v>
      </c>
      <c r="H449" s="37" t="s">
        <v>77</v>
      </c>
      <c r="I449" s="32">
        <f>600-400</f>
        <v>200</v>
      </c>
      <c r="J449" s="32">
        <v>52</v>
      </c>
      <c r="K449" s="32">
        <f>I449-J449</f>
        <v>148</v>
      </c>
      <c r="L449" s="32">
        <f t="shared" si="67"/>
        <v>26</v>
      </c>
    </row>
    <row r="450" spans="1:12" s="3" customFormat="1" ht="25.5">
      <c r="A450" s="54" t="s">
        <v>347</v>
      </c>
      <c r="B450" s="6" t="s">
        <v>35</v>
      </c>
      <c r="C450" s="6" t="s">
        <v>3</v>
      </c>
      <c r="D450" s="6" t="s">
        <v>1</v>
      </c>
      <c r="E450" s="11" t="s">
        <v>203</v>
      </c>
      <c r="F450" s="19">
        <v>78006</v>
      </c>
      <c r="G450" s="48" t="s">
        <v>216</v>
      </c>
      <c r="H450" s="6"/>
      <c r="I450" s="10">
        <f>I451</f>
        <v>50</v>
      </c>
      <c r="J450" s="10">
        <f aca="true" t="shared" si="78" ref="J450:K452">J451</f>
        <v>0</v>
      </c>
      <c r="K450" s="10">
        <f t="shared" si="78"/>
        <v>50</v>
      </c>
      <c r="L450" s="10">
        <f t="shared" si="67"/>
        <v>0</v>
      </c>
    </row>
    <row r="451" spans="1:12" s="3" customFormat="1" ht="25.5">
      <c r="A451" s="54" t="s">
        <v>350</v>
      </c>
      <c r="B451" s="6" t="s">
        <v>35</v>
      </c>
      <c r="C451" s="6" t="s">
        <v>3</v>
      </c>
      <c r="D451" s="6" t="s">
        <v>1</v>
      </c>
      <c r="E451" s="11" t="s">
        <v>203</v>
      </c>
      <c r="F451" s="19">
        <v>78006</v>
      </c>
      <c r="G451" s="23">
        <v>69100</v>
      </c>
      <c r="H451" s="6"/>
      <c r="I451" s="10">
        <f>I452</f>
        <v>50</v>
      </c>
      <c r="J451" s="10">
        <f t="shared" si="78"/>
        <v>0</v>
      </c>
      <c r="K451" s="10">
        <f t="shared" si="78"/>
        <v>50</v>
      </c>
      <c r="L451" s="10">
        <f t="shared" si="67"/>
        <v>0</v>
      </c>
    </row>
    <row r="452" spans="1:12" s="3" customFormat="1" ht="24">
      <c r="A452" s="15" t="s">
        <v>95</v>
      </c>
      <c r="B452" s="6" t="s">
        <v>35</v>
      </c>
      <c r="C452" s="6" t="s">
        <v>3</v>
      </c>
      <c r="D452" s="6" t="s">
        <v>1</v>
      </c>
      <c r="E452" s="11" t="s">
        <v>203</v>
      </c>
      <c r="F452" s="19">
        <v>78006</v>
      </c>
      <c r="G452" s="23">
        <v>69100</v>
      </c>
      <c r="H452" s="6" t="s">
        <v>76</v>
      </c>
      <c r="I452" s="10">
        <f>I453</f>
        <v>50</v>
      </c>
      <c r="J452" s="10">
        <f t="shared" si="78"/>
        <v>0</v>
      </c>
      <c r="K452" s="10">
        <f t="shared" si="78"/>
        <v>50</v>
      </c>
      <c r="L452" s="10">
        <f t="shared" si="67"/>
        <v>0</v>
      </c>
    </row>
    <row r="453" spans="1:12" s="38" customFormat="1" ht="15">
      <c r="A453" s="33" t="s">
        <v>168</v>
      </c>
      <c r="B453" s="36" t="s">
        <v>35</v>
      </c>
      <c r="C453" s="36" t="s">
        <v>3</v>
      </c>
      <c r="D453" s="36" t="s">
        <v>1</v>
      </c>
      <c r="E453" s="11" t="s">
        <v>203</v>
      </c>
      <c r="F453" s="40">
        <v>78006</v>
      </c>
      <c r="G453" s="39">
        <v>69100</v>
      </c>
      <c r="H453" s="36" t="s">
        <v>77</v>
      </c>
      <c r="I453" s="32">
        <v>50</v>
      </c>
      <c r="J453" s="32">
        <v>0</v>
      </c>
      <c r="K453" s="32">
        <f>I453-J453</f>
        <v>50</v>
      </c>
      <c r="L453" s="32">
        <f t="shared" si="67"/>
        <v>0</v>
      </c>
    </row>
    <row r="454" spans="1:12" s="3" customFormat="1" ht="12">
      <c r="A454" s="15" t="s">
        <v>24</v>
      </c>
      <c r="B454" s="6" t="s">
        <v>35</v>
      </c>
      <c r="C454" s="6" t="s">
        <v>12</v>
      </c>
      <c r="D454" s="6"/>
      <c r="E454" s="11"/>
      <c r="F454" s="11"/>
      <c r="G454" s="11"/>
      <c r="H454" s="11"/>
      <c r="I454" s="10">
        <f aca="true" t="shared" si="79" ref="I454:K460">I455</f>
        <v>905.0000000000001</v>
      </c>
      <c r="J454" s="10">
        <f t="shared" si="79"/>
        <v>540</v>
      </c>
      <c r="K454" s="10">
        <f t="shared" si="79"/>
        <v>365.0000000000001</v>
      </c>
      <c r="L454" s="10">
        <f t="shared" si="67"/>
        <v>59.66850828729281</v>
      </c>
    </row>
    <row r="455" spans="1:12" s="3" customFormat="1" ht="12">
      <c r="A455" s="15" t="s">
        <v>173</v>
      </c>
      <c r="B455" s="6" t="s">
        <v>35</v>
      </c>
      <c r="C455" s="6" t="s">
        <v>12</v>
      </c>
      <c r="D455" s="6" t="s">
        <v>8</v>
      </c>
      <c r="E455" s="11"/>
      <c r="F455" s="11"/>
      <c r="G455" s="11"/>
      <c r="H455" s="11"/>
      <c r="I455" s="10">
        <f t="shared" si="79"/>
        <v>905.0000000000001</v>
      </c>
      <c r="J455" s="10">
        <f t="shared" si="79"/>
        <v>540</v>
      </c>
      <c r="K455" s="10">
        <f t="shared" si="79"/>
        <v>365.0000000000001</v>
      </c>
      <c r="L455" s="10">
        <f t="shared" si="67"/>
        <v>59.66850828729281</v>
      </c>
    </row>
    <row r="456" spans="1:12" s="3" customFormat="1" ht="15">
      <c r="A456" s="15" t="s">
        <v>180</v>
      </c>
      <c r="B456" s="6" t="s">
        <v>35</v>
      </c>
      <c r="C456" s="6" t="s">
        <v>12</v>
      </c>
      <c r="D456" s="6" t="s">
        <v>8</v>
      </c>
      <c r="E456" s="11" t="s">
        <v>139</v>
      </c>
      <c r="F456" s="19">
        <v>77000</v>
      </c>
      <c r="G456" s="48" t="s">
        <v>216</v>
      </c>
      <c r="H456" s="6"/>
      <c r="I456" s="10">
        <f t="shared" si="79"/>
        <v>905.0000000000001</v>
      </c>
      <c r="J456" s="10">
        <f t="shared" si="79"/>
        <v>540</v>
      </c>
      <c r="K456" s="10">
        <f t="shared" si="79"/>
        <v>365.0000000000001</v>
      </c>
      <c r="L456" s="10">
        <f t="shared" si="67"/>
        <v>59.66850828729281</v>
      </c>
    </row>
    <row r="457" spans="1:12" s="3" customFormat="1" ht="24">
      <c r="A457" s="15" t="s">
        <v>188</v>
      </c>
      <c r="B457" s="6" t="s">
        <v>35</v>
      </c>
      <c r="C457" s="6" t="s">
        <v>12</v>
      </c>
      <c r="D457" s="6" t="s">
        <v>8</v>
      </c>
      <c r="E457" s="11" t="s">
        <v>140</v>
      </c>
      <c r="F457" s="19">
        <v>77100</v>
      </c>
      <c r="G457" s="48" t="s">
        <v>216</v>
      </c>
      <c r="H457" s="6"/>
      <c r="I457" s="10">
        <f t="shared" si="79"/>
        <v>905.0000000000001</v>
      </c>
      <c r="J457" s="10">
        <f t="shared" si="79"/>
        <v>540</v>
      </c>
      <c r="K457" s="10">
        <f t="shared" si="79"/>
        <v>365.0000000000001</v>
      </c>
      <c r="L457" s="10">
        <f t="shared" si="67"/>
        <v>59.66850828729281</v>
      </c>
    </row>
    <row r="458" spans="1:12" s="3" customFormat="1" ht="72">
      <c r="A458" s="15" t="s">
        <v>281</v>
      </c>
      <c r="B458" s="6" t="s">
        <v>35</v>
      </c>
      <c r="C458" s="6" t="s">
        <v>12</v>
      </c>
      <c r="D458" s="6" t="s">
        <v>8</v>
      </c>
      <c r="E458" s="11" t="s">
        <v>142</v>
      </c>
      <c r="F458" s="19">
        <v>77107</v>
      </c>
      <c r="G458" s="48" t="s">
        <v>216</v>
      </c>
      <c r="H458" s="6"/>
      <c r="I458" s="10">
        <f t="shared" si="79"/>
        <v>905.0000000000001</v>
      </c>
      <c r="J458" s="10">
        <f t="shared" si="79"/>
        <v>540</v>
      </c>
      <c r="K458" s="10">
        <f t="shared" si="79"/>
        <v>365.0000000000001</v>
      </c>
      <c r="L458" s="10">
        <f t="shared" si="67"/>
        <v>59.66850828729281</v>
      </c>
    </row>
    <row r="459" spans="1:12" s="3" customFormat="1" ht="48">
      <c r="A459" s="15" t="s">
        <v>303</v>
      </c>
      <c r="B459" s="6" t="s">
        <v>35</v>
      </c>
      <c r="C459" s="6" t="s">
        <v>12</v>
      </c>
      <c r="D459" s="6" t="s">
        <v>8</v>
      </c>
      <c r="E459" s="11" t="s">
        <v>142</v>
      </c>
      <c r="F459" s="19">
        <v>77107</v>
      </c>
      <c r="G459" s="23">
        <v>77900</v>
      </c>
      <c r="H459" s="6"/>
      <c r="I459" s="10">
        <f t="shared" si="79"/>
        <v>905.0000000000001</v>
      </c>
      <c r="J459" s="10">
        <f t="shared" si="79"/>
        <v>540</v>
      </c>
      <c r="K459" s="10">
        <f t="shared" si="79"/>
        <v>365.0000000000001</v>
      </c>
      <c r="L459" s="10">
        <f t="shared" si="67"/>
        <v>59.66850828729281</v>
      </c>
    </row>
    <row r="460" spans="1:12" s="3" customFormat="1" ht="15">
      <c r="A460" s="15" t="s">
        <v>96</v>
      </c>
      <c r="B460" s="6" t="s">
        <v>35</v>
      </c>
      <c r="C460" s="6" t="s">
        <v>12</v>
      </c>
      <c r="D460" s="6" t="s">
        <v>8</v>
      </c>
      <c r="E460" s="11" t="s">
        <v>142</v>
      </c>
      <c r="F460" s="19">
        <v>77107</v>
      </c>
      <c r="G460" s="23">
        <v>77900</v>
      </c>
      <c r="H460" s="6" t="s">
        <v>70</v>
      </c>
      <c r="I460" s="10">
        <f t="shared" si="79"/>
        <v>905.0000000000001</v>
      </c>
      <c r="J460" s="10">
        <f t="shared" si="79"/>
        <v>540</v>
      </c>
      <c r="K460" s="10">
        <f t="shared" si="79"/>
        <v>365.0000000000001</v>
      </c>
      <c r="L460" s="10">
        <f aca="true" t="shared" si="80" ref="L460:L471">J460/I460*100</f>
        <v>59.66850828729281</v>
      </c>
    </row>
    <row r="461" spans="1:12" s="38" customFormat="1" ht="24">
      <c r="A461" s="33" t="s">
        <v>205</v>
      </c>
      <c r="B461" s="36" t="s">
        <v>35</v>
      </c>
      <c r="C461" s="36" t="s">
        <v>12</v>
      </c>
      <c r="D461" s="36" t="s">
        <v>8</v>
      </c>
      <c r="E461" s="11" t="s">
        <v>142</v>
      </c>
      <c r="F461" s="40">
        <v>77107</v>
      </c>
      <c r="G461" s="39">
        <v>77900</v>
      </c>
      <c r="H461" s="36" t="s">
        <v>71</v>
      </c>
      <c r="I461" s="32">
        <f>1082-14.1-162.9</f>
        <v>905.0000000000001</v>
      </c>
      <c r="J461" s="32">
        <v>540</v>
      </c>
      <c r="K461" s="32">
        <f>I461-J461</f>
        <v>365.0000000000001</v>
      </c>
      <c r="L461" s="32">
        <f t="shared" si="80"/>
        <v>59.66850828729281</v>
      </c>
    </row>
    <row r="462" spans="1:12" s="3" customFormat="1" ht="12">
      <c r="A462" s="15" t="s">
        <v>39</v>
      </c>
      <c r="B462" s="6" t="s">
        <v>35</v>
      </c>
      <c r="C462" s="6" t="s">
        <v>49</v>
      </c>
      <c r="D462" s="6"/>
      <c r="E462" s="11"/>
      <c r="F462" s="11"/>
      <c r="G462" s="11"/>
      <c r="H462" s="11"/>
      <c r="I462" s="10">
        <f>I463</f>
        <v>110.1</v>
      </c>
      <c r="J462" s="10">
        <f aca="true" t="shared" si="81" ref="J462:K465">J463</f>
        <v>21</v>
      </c>
      <c r="K462" s="10">
        <f t="shared" si="81"/>
        <v>89.1</v>
      </c>
      <c r="L462" s="10">
        <f t="shared" si="80"/>
        <v>19.07356948228883</v>
      </c>
    </row>
    <row r="463" spans="1:12" s="3" customFormat="1" ht="12">
      <c r="A463" s="15" t="s">
        <v>50</v>
      </c>
      <c r="B463" s="6" t="s">
        <v>35</v>
      </c>
      <c r="C463" s="6" t="s">
        <v>49</v>
      </c>
      <c r="D463" s="6" t="s">
        <v>6</v>
      </c>
      <c r="E463" s="11"/>
      <c r="F463" s="11"/>
      <c r="G463" s="11"/>
      <c r="H463" s="11"/>
      <c r="I463" s="10">
        <f>I464</f>
        <v>110.1</v>
      </c>
      <c r="J463" s="10">
        <f t="shared" si="81"/>
        <v>21</v>
      </c>
      <c r="K463" s="10">
        <f t="shared" si="81"/>
        <v>89.1</v>
      </c>
      <c r="L463" s="10">
        <f t="shared" si="80"/>
        <v>19.07356948228883</v>
      </c>
    </row>
    <row r="464" spans="1:12" s="3" customFormat="1" ht="24">
      <c r="A464" s="15" t="s">
        <v>182</v>
      </c>
      <c r="B464" s="6" t="s">
        <v>35</v>
      </c>
      <c r="C464" s="6" t="s">
        <v>49</v>
      </c>
      <c r="D464" s="6" t="s">
        <v>6</v>
      </c>
      <c r="E464" s="11" t="s">
        <v>131</v>
      </c>
      <c r="F464" s="23">
        <v>79000</v>
      </c>
      <c r="G464" s="48" t="s">
        <v>216</v>
      </c>
      <c r="H464" s="11"/>
      <c r="I464" s="10">
        <f>I465</f>
        <v>110.1</v>
      </c>
      <c r="J464" s="10">
        <f t="shared" si="81"/>
        <v>21</v>
      </c>
      <c r="K464" s="10">
        <f t="shared" si="81"/>
        <v>89.1</v>
      </c>
      <c r="L464" s="10">
        <f t="shared" si="80"/>
        <v>19.07356948228883</v>
      </c>
    </row>
    <row r="465" spans="1:12" s="3" customFormat="1" ht="36">
      <c r="A465" s="15" t="s">
        <v>282</v>
      </c>
      <c r="B465" s="6" t="s">
        <v>35</v>
      </c>
      <c r="C465" s="6" t="s">
        <v>49</v>
      </c>
      <c r="D465" s="6" t="s">
        <v>6</v>
      </c>
      <c r="E465" s="11" t="s">
        <v>165</v>
      </c>
      <c r="F465" s="23">
        <v>79002</v>
      </c>
      <c r="G465" s="48" t="s">
        <v>216</v>
      </c>
      <c r="H465" s="11"/>
      <c r="I465" s="10">
        <f>I466</f>
        <v>110.1</v>
      </c>
      <c r="J465" s="10">
        <f t="shared" si="81"/>
        <v>21</v>
      </c>
      <c r="K465" s="10">
        <f t="shared" si="81"/>
        <v>89.1</v>
      </c>
      <c r="L465" s="10">
        <f t="shared" si="80"/>
        <v>19.07356948228883</v>
      </c>
    </row>
    <row r="466" spans="1:12" s="3" customFormat="1" ht="36">
      <c r="A466" s="15" t="s">
        <v>192</v>
      </c>
      <c r="B466" s="6" t="s">
        <v>35</v>
      </c>
      <c r="C466" s="6" t="s">
        <v>49</v>
      </c>
      <c r="D466" s="6" t="s">
        <v>6</v>
      </c>
      <c r="E466" s="11" t="s">
        <v>166</v>
      </c>
      <c r="F466" s="23">
        <v>79002</v>
      </c>
      <c r="G466" s="23">
        <v>99990</v>
      </c>
      <c r="H466" s="11"/>
      <c r="I466" s="10">
        <f>I467+I469</f>
        <v>110.1</v>
      </c>
      <c r="J466" s="10">
        <f>J467+J469</f>
        <v>21</v>
      </c>
      <c r="K466" s="10">
        <f>K467+K469</f>
        <v>89.1</v>
      </c>
      <c r="L466" s="10">
        <f t="shared" si="80"/>
        <v>19.07356948228883</v>
      </c>
    </row>
    <row r="467" spans="1:12" s="3" customFormat="1" ht="24">
      <c r="A467" s="15" t="s">
        <v>95</v>
      </c>
      <c r="B467" s="6" t="s">
        <v>35</v>
      </c>
      <c r="C467" s="6" t="s">
        <v>49</v>
      </c>
      <c r="D467" s="6" t="s">
        <v>6</v>
      </c>
      <c r="E467" s="11" t="s">
        <v>166</v>
      </c>
      <c r="F467" s="23">
        <v>79002</v>
      </c>
      <c r="G467" s="23">
        <v>99990</v>
      </c>
      <c r="H467" s="11" t="s">
        <v>76</v>
      </c>
      <c r="I467" s="10">
        <f>I468</f>
        <v>70</v>
      </c>
      <c r="J467" s="10">
        <f>J468</f>
        <v>18</v>
      </c>
      <c r="K467" s="10">
        <f>K468</f>
        <v>52</v>
      </c>
      <c r="L467" s="10">
        <f t="shared" si="80"/>
        <v>25.71428571428571</v>
      </c>
    </row>
    <row r="468" spans="1:12" s="38" customFormat="1" ht="12.75">
      <c r="A468" s="33" t="s">
        <v>168</v>
      </c>
      <c r="B468" s="36" t="s">
        <v>35</v>
      </c>
      <c r="C468" s="36" t="s">
        <v>49</v>
      </c>
      <c r="D468" s="36" t="s">
        <v>6</v>
      </c>
      <c r="E468" s="11" t="s">
        <v>166</v>
      </c>
      <c r="F468" s="39">
        <v>79002</v>
      </c>
      <c r="G468" s="39">
        <v>99990</v>
      </c>
      <c r="H468" s="37" t="s">
        <v>77</v>
      </c>
      <c r="I468" s="32">
        <v>70</v>
      </c>
      <c r="J468" s="32">
        <v>18</v>
      </c>
      <c r="K468" s="32">
        <f>I468-J468</f>
        <v>52</v>
      </c>
      <c r="L468" s="32">
        <f t="shared" si="80"/>
        <v>25.71428571428571</v>
      </c>
    </row>
    <row r="469" spans="1:12" s="3" customFormat="1" ht="24">
      <c r="A469" s="15" t="s">
        <v>64</v>
      </c>
      <c r="B469" s="6" t="s">
        <v>35</v>
      </c>
      <c r="C469" s="6" t="s">
        <v>49</v>
      </c>
      <c r="D469" s="6" t="s">
        <v>6</v>
      </c>
      <c r="E469" s="11" t="s">
        <v>166</v>
      </c>
      <c r="F469" s="23">
        <v>79002</v>
      </c>
      <c r="G469" s="23">
        <v>99990</v>
      </c>
      <c r="H469" s="11" t="s">
        <v>63</v>
      </c>
      <c r="I469" s="10">
        <f>I470</f>
        <v>40.1</v>
      </c>
      <c r="J469" s="10">
        <f>J470</f>
        <v>3</v>
      </c>
      <c r="K469" s="10">
        <f>K470</f>
        <v>37.1</v>
      </c>
      <c r="L469" s="10">
        <f t="shared" si="80"/>
        <v>7.4812967581047385</v>
      </c>
    </row>
    <row r="470" spans="1:12" s="38" customFormat="1" ht="24">
      <c r="A470" s="33" t="s">
        <v>65</v>
      </c>
      <c r="B470" s="36" t="s">
        <v>35</v>
      </c>
      <c r="C470" s="36" t="s">
        <v>49</v>
      </c>
      <c r="D470" s="36" t="s">
        <v>6</v>
      </c>
      <c r="E470" s="11" t="s">
        <v>166</v>
      </c>
      <c r="F470" s="39">
        <v>79002</v>
      </c>
      <c r="G470" s="39">
        <v>99990</v>
      </c>
      <c r="H470" s="37" t="s">
        <v>17</v>
      </c>
      <c r="I470" s="32">
        <v>40.1</v>
      </c>
      <c r="J470" s="32">
        <v>3</v>
      </c>
      <c r="K470" s="32">
        <f>I470-J470</f>
        <v>37.1</v>
      </c>
      <c r="L470" s="32">
        <f t="shared" si="80"/>
        <v>7.4812967581047385</v>
      </c>
    </row>
    <row r="471" spans="1:12" s="38" customFormat="1" ht="12.75">
      <c r="A471" s="44" t="s">
        <v>30</v>
      </c>
      <c r="B471" s="36"/>
      <c r="C471" s="37"/>
      <c r="D471" s="37"/>
      <c r="E471" s="37"/>
      <c r="F471" s="37"/>
      <c r="G471" s="37"/>
      <c r="H471" s="37"/>
      <c r="I471" s="45">
        <f>I11+I21+I292+I322</f>
        <v>166547.10000000003</v>
      </c>
      <c r="J471" s="45">
        <f>J11+J21+J292+J322</f>
        <v>68972.1</v>
      </c>
      <c r="K471" s="45">
        <f>K11+K21+K292+K322</f>
        <v>97575</v>
      </c>
      <c r="L471" s="63">
        <f t="shared" si="80"/>
        <v>41.41296966443726</v>
      </c>
    </row>
  </sheetData>
  <sheetProtection/>
  <autoFilter ref="A10:L471"/>
  <mergeCells count="18">
    <mergeCell ref="A9:A10"/>
    <mergeCell ref="E9:E10"/>
    <mergeCell ref="H1:L1"/>
    <mergeCell ref="H2:L2"/>
    <mergeCell ref="H3:L3"/>
    <mergeCell ref="A5:L5"/>
    <mergeCell ref="A6:L6"/>
    <mergeCell ref="H8:I8"/>
    <mergeCell ref="K8:L8"/>
    <mergeCell ref="J9:J10"/>
    <mergeCell ref="K9:K10"/>
    <mergeCell ref="L9:L10"/>
    <mergeCell ref="F9:G9"/>
    <mergeCell ref="B9:B10"/>
    <mergeCell ref="C9:C10"/>
    <mergeCell ref="D9:D10"/>
    <mergeCell ref="H9:H10"/>
    <mergeCell ref="I9:I10"/>
  </mergeCells>
  <printOptions/>
  <pageMargins left="0.35433070866141736" right="0.15748031496062992" top="0.35433070866141736" bottom="0.35433070866141736" header="0.2362204724409449" footer="0.31496062992125984"/>
  <pageSetup blackAndWhite="1"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2016-07-13T07:35:04Z</cp:lastPrinted>
  <dcterms:created xsi:type="dcterms:W3CDTF">2002-12-23T14:52:50Z</dcterms:created>
  <dcterms:modified xsi:type="dcterms:W3CDTF">2016-09-12T13:40:23Z</dcterms:modified>
  <cp:category/>
  <cp:version/>
  <cp:contentType/>
  <cp:contentStatus/>
</cp:coreProperties>
</file>