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_FilterDatabase" localSheetId="0" hidden="1">'Лист1'!$A$10:$H$129</definedName>
    <definedName name="_xlnm.Print_Area" localSheetId="0">'Лист1'!$A$1:$K$128</definedName>
  </definedNames>
  <calcPr fullCalcOnLoad="1"/>
</workbook>
</file>

<file path=xl/sharedStrings.xml><?xml version="1.0" encoding="utf-8"?>
<sst xmlns="http://schemas.openxmlformats.org/spreadsheetml/2006/main" count="370" uniqueCount="133">
  <si>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</si>
  <si>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</si>
  <si>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</si>
  <si>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</si>
  <si>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</si>
  <si>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</si>
  <si>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</si>
  <si>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</si>
  <si>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</si>
  <si>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</si>
  <si>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</si>
  <si>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</si>
  <si>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</si>
  <si>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</si>
  <si>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</si>
  <si>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</si>
  <si>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</si>
  <si>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</si>
  <si>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</si>
  <si>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</si>
  <si>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</si>
  <si>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</si>
  <si>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</si>
  <si>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</si>
  <si>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</si>
  <si>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</si>
  <si>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</si>
  <si>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</si>
  <si>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</si>
  <si>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</si>
  <si>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</si>
  <si>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</si>
  <si>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</si>
  <si>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</si>
  <si>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</si>
  <si>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</si>
  <si>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</si>
  <si>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</si>
  <si>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</si>
  <si>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</si>
  <si>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</si>
  <si>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</si>
  <si>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</si>
  <si>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</si>
  <si>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</si>
  <si>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</si>
  <si>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</si>
  <si>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</si>
  <si>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</si>
  <si>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</si>
  <si>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</si>
  <si>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</si>
  <si>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</si>
  <si>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</si>
  <si>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</si>
  <si>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</si>
  <si>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</si>
  <si>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</si>
  <si>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</si>
  <si>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</si>
  <si>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</si>
  <si>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</si>
  <si>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</si>
  <si>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</si>
  <si>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</si>
  <si>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</si>
  <si>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</si>
  <si>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</si>
  <si>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</si>
  <si>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</si>
  <si>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</si>
  <si>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</si>
  <si>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</si>
  <si>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</si>
  <si>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</si>
  <si>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</si>
  <si>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</si>
  <si>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</si>
  <si>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</si>
  <si>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</si>
  <si>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</si>
  <si>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</si>
  <si>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</si>
  <si>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</si>
  <si>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</si>
  <si>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</si>
  <si>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</si>
  <si>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</si>
  <si>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</si>
  <si>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</si>
  <si>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</si>
  <si>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</si>
  <si>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</si>
  <si>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</si>
  <si>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</si>
  <si>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</si>
  <si>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</si>
  <si>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</si>
  <si>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</si>
  <si>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</si>
  <si>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</si>
  <si>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</si>
  <si>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</si>
  <si>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</si>
  <si>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</si>
  <si>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</si>
  <si>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</si>
  <si>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</si>
  <si>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</si>
  <si>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</si>
  <si>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</si>
  <si>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</si>
  <si>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</si>
  <si>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</si>
  <si>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</si>
  <si>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</si>
  <si>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</si>
  <si>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</si>
  <si>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</si>
  <si>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</si>
  <si>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</si>
  <si>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R0200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</si>
  <si>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</si>
  <si>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</si>
  <si>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Исполнено</t>
  </si>
  <si>
    <t>отклонение</t>
  </si>
  <si>
    <t>% исполнения</t>
  </si>
  <si>
    <t>Приложение № 4</t>
  </si>
  <si>
    <t>к постановлению администрации ЗАТО Шиханы</t>
  </si>
  <si>
    <t xml:space="preserve">Отчет об исполнении бюджета ЗАТО Шиханы </t>
  </si>
  <si>
    <t xml:space="preserve">по 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</si>
  <si>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ЗАТО Шиханы за 1 полугодие 2016 года</t>
  </si>
  <si>
    <t>от__16.08.2016 г.____ № ___390______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</si>
</sst>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9.3"/>
      <name val="Arial"/>
      <family val="2"/>
    </font>
    <font>
      <b/>
      <sz val="10"/>
      <color indexed="8"/>
      <name val="Calibri"/>
      <family val="2"/>
    </font>
    <font>
      <b/>
      <sz val="9.3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 vertical="center"/>
    </xf>
    <xf numFmtId="0" fontId="0" fillId="0" borderId="0" xfId="0" applyFill="1" applyAlignment="1">
      <alignment/>
    </xf>
    <xf numFmtId="164" fontId="4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wrapText="1"/>
    </xf>
    <xf numFmtId="0" fontId="4" fillId="33" borderId="0" xfId="0" applyFont="1" applyFill="1" applyBorder="1" applyAlignment="1">
      <alignment horizontal="right"/>
    </xf>
    <xf numFmtId="0" fontId="3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9" fillId="33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/>
    </xf>
    <xf numFmtId="49" fontId="34" fillId="0" borderId="0" xfId="0" applyNumberFormat="1" applyFont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35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164" fontId="10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56.421875" style="0" customWidth="1"/>
    <col min="2" max="2" width="9.28125" style="0" hidden="1" customWidth="1"/>
    <col min="3" max="3" width="8.57421875" style="0" customWidth="1"/>
    <col min="4" max="4" width="8.421875" style="0" customWidth="1"/>
    <col min="5" max="5" width="5.28125" style="0" customWidth="1"/>
    <col min="6" max="6" width="4.421875" style="3" customWidth="1"/>
    <col min="7" max="7" width="4.57421875" style="3" customWidth="1"/>
    <col min="8" max="8" width="10.8515625" style="4" customWidth="1"/>
    <col min="9" max="9" width="12.140625" style="7" customWidth="1"/>
    <col min="10" max="10" width="13.140625" style="0" customWidth="1"/>
    <col min="11" max="11" width="13.28125" style="0" customWidth="1"/>
  </cols>
  <sheetData>
    <row r="1" spans="1:12" s="12" customFormat="1" ht="16.5" customHeight="1">
      <c r="A1" s="11"/>
      <c r="B1" s="11"/>
      <c r="C1" s="11"/>
      <c r="H1" s="74" t="s">
        <v>127</v>
      </c>
      <c r="I1" s="74"/>
      <c r="J1" s="74"/>
      <c r="K1" s="74"/>
      <c r="L1" s="13"/>
    </row>
    <row r="2" spans="1:12" s="12" customFormat="1" ht="16.5" customHeight="1">
      <c r="A2" s="14"/>
      <c r="B2" s="14"/>
      <c r="C2" s="14"/>
      <c r="H2" s="74" t="s">
        <v>128</v>
      </c>
      <c r="I2" s="74"/>
      <c r="J2" s="74"/>
      <c r="K2" s="74"/>
      <c r="L2" s="13"/>
    </row>
    <row r="3" spans="1:12" s="12" customFormat="1" ht="16.5" customHeight="1">
      <c r="A3" s="14"/>
      <c r="B3" s="14"/>
      <c r="C3" s="14"/>
      <c r="H3" s="74" t="s">
        <v>132</v>
      </c>
      <c r="I3" s="74"/>
      <c r="J3" s="74"/>
      <c r="K3" s="74"/>
      <c r="L3" s="13"/>
    </row>
    <row r="4" spans="1:7" s="12" customFormat="1" ht="20.25" customHeight="1">
      <c r="A4" s="75"/>
      <c r="B4" s="75"/>
      <c r="C4" s="75"/>
      <c r="D4" s="75"/>
      <c r="E4" s="15"/>
      <c r="F4" s="15"/>
      <c r="G4" s="15"/>
    </row>
    <row r="5" spans="1:256" s="12" customFormat="1" ht="16.5" customHeight="1">
      <c r="A5" s="73" t="s">
        <v>129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16"/>
      <c r="M5" s="16"/>
      <c r="N5" s="16"/>
      <c r="O5" s="16"/>
      <c r="P5" s="17"/>
      <c r="Q5" s="70"/>
      <c r="R5" s="70"/>
      <c r="S5" s="70"/>
      <c r="T5" s="70"/>
      <c r="U5" s="70"/>
      <c r="V5" s="70"/>
      <c r="W5" s="70"/>
      <c r="X5" s="17"/>
      <c r="Y5" s="70"/>
      <c r="Z5" s="70"/>
      <c r="AA5" s="70"/>
      <c r="AB5" s="70"/>
      <c r="AC5" s="70"/>
      <c r="AD5" s="70"/>
      <c r="AE5" s="70"/>
      <c r="AF5" s="17"/>
      <c r="AG5" s="70"/>
      <c r="AH5" s="70"/>
      <c r="AI5" s="70"/>
      <c r="AJ5" s="70"/>
      <c r="AK5" s="70"/>
      <c r="AL5" s="70"/>
      <c r="AM5" s="70"/>
      <c r="AN5" s="17"/>
      <c r="AO5" s="70"/>
      <c r="AP5" s="70"/>
      <c r="AQ5" s="70"/>
      <c r="AR5" s="70"/>
      <c r="AS5" s="70"/>
      <c r="AT5" s="70"/>
      <c r="AU5" s="70"/>
      <c r="AV5" s="17"/>
      <c r="AW5" s="70"/>
      <c r="AX5" s="70"/>
      <c r="AY5" s="70"/>
      <c r="AZ5" s="70"/>
      <c r="BA5" s="70"/>
      <c r="BB5" s="70"/>
      <c r="BC5" s="70"/>
      <c r="BD5" s="17"/>
      <c r="BE5" s="70"/>
      <c r="BF5" s="70"/>
      <c r="BG5" s="70"/>
      <c r="BH5" s="70"/>
      <c r="BI5" s="70"/>
      <c r="BJ5" s="70"/>
      <c r="BK5" s="70"/>
      <c r="BL5" s="17"/>
      <c r="BM5" s="70"/>
      <c r="BN5" s="70"/>
      <c r="BO5" s="70"/>
      <c r="BP5" s="70"/>
      <c r="BQ5" s="70"/>
      <c r="BR5" s="70"/>
      <c r="BS5" s="70"/>
      <c r="BT5" s="17"/>
      <c r="BU5" s="70"/>
      <c r="BV5" s="70"/>
      <c r="BW5" s="70"/>
      <c r="BX5" s="70"/>
      <c r="BY5" s="70"/>
      <c r="BZ5" s="70"/>
      <c r="CA5" s="70"/>
      <c r="CB5" s="17"/>
      <c r="CC5" s="70"/>
      <c r="CD5" s="70"/>
      <c r="CE5" s="70"/>
      <c r="CF5" s="70"/>
      <c r="CG5" s="70"/>
      <c r="CH5" s="70"/>
      <c r="CI5" s="70"/>
      <c r="CJ5" s="17"/>
      <c r="CK5" s="70"/>
      <c r="CL5" s="70"/>
      <c r="CM5" s="70"/>
      <c r="CN5" s="70"/>
      <c r="CO5" s="70"/>
      <c r="CP5" s="70"/>
      <c r="CQ5" s="70"/>
      <c r="CR5" s="17"/>
      <c r="CS5" s="70"/>
      <c r="CT5" s="70"/>
      <c r="CU5" s="70"/>
      <c r="CV5" s="70"/>
      <c r="CW5" s="70"/>
      <c r="CX5" s="70"/>
      <c r="CY5" s="70"/>
      <c r="CZ5" s="17"/>
      <c r="DA5" s="70"/>
      <c r="DB5" s="70"/>
      <c r="DC5" s="70"/>
      <c r="DD5" s="70"/>
      <c r="DE5" s="70"/>
      <c r="DF5" s="70"/>
      <c r="DG5" s="70"/>
      <c r="DH5" s="17"/>
      <c r="DI5" s="70"/>
      <c r="DJ5" s="70"/>
      <c r="DK5" s="70"/>
      <c r="DL5" s="70"/>
      <c r="DM5" s="70"/>
      <c r="DN5" s="70"/>
      <c r="DO5" s="70"/>
      <c r="DP5" s="17"/>
      <c r="DQ5" s="70"/>
      <c r="DR5" s="70"/>
      <c r="DS5" s="70"/>
      <c r="DT5" s="70"/>
      <c r="DU5" s="70"/>
      <c r="DV5" s="70"/>
      <c r="DW5" s="70"/>
      <c r="DX5" s="17"/>
      <c r="DY5" s="70"/>
      <c r="DZ5" s="70"/>
      <c r="EA5" s="70"/>
      <c r="EB5" s="70"/>
      <c r="EC5" s="70"/>
      <c r="ED5" s="70"/>
      <c r="EE5" s="70"/>
      <c r="EF5" s="17"/>
      <c r="EG5" s="70"/>
      <c r="EH5" s="70"/>
      <c r="EI5" s="70"/>
      <c r="EJ5" s="70"/>
      <c r="EK5" s="70"/>
      <c r="EL5" s="70"/>
      <c r="EM5" s="70"/>
      <c r="EN5" s="17"/>
      <c r="EO5" s="70"/>
      <c r="EP5" s="70"/>
      <c r="EQ5" s="70"/>
      <c r="ER5" s="70"/>
      <c r="ES5" s="70"/>
      <c r="ET5" s="70"/>
      <c r="EU5" s="70"/>
      <c r="EV5" s="17"/>
      <c r="EW5" s="70"/>
      <c r="EX5" s="70"/>
      <c r="EY5" s="70"/>
      <c r="EZ5" s="70"/>
      <c r="FA5" s="70"/>
      <c r="FB5" s="70"/>
      <c r="FC5" s="70"/>
      <c r="FD5" s="17"/>
      <c r="FE5" s="70"/>
      <c r="FF5" s="70"/>
      <c r="FG5" s="70"/>
      <c r="FH5" s="70"/>
      <c r="FI5" s="70"/>
      <c r="FJ5" s="70"/>
      <c r="FK5" s="70"/>
      <c r="FL5" s="17"/>
      <c r="FM5" s="70"/>
      <c r="FN5" s="70"/>
      <c r="FO5" s="70"/>
      <c r="FP5" s="70"/>
      <c r="FQ5" s="70"/>
      <c r="FR5" s="70"/>
      <c r="FS5" s="70"/>
      <c r="FT5" s="17"/>
      <c r="FU5" s="70"/>
      <c r="FV5" s="70"/>
      <c r="FW5" s="70"/>
      <c r="FX5" s="70"/>
      <c r="FY5" s="70"/>
      <c r="FZ5" s="70"/>
      <c r="GA5" s="70"/>
      <c r="GB5" s="17"/>
      <c r="GC5" s="70"/>
      <c r="GD5" s="70"/>
      <c r="GE5" s="70"/>
      <c r="GF5" s="70"/>
      <c r="GG5" s="70"/>
      <c r="GH5" s="70"/>
      <c r="GI5" s="70"/>
      <c r="GJ5" s="17"/>
      <c r="GK5" s="70"/>
      <c r="GL5" s="70"/>
      <c r="GM5" s="70"/>
      <c r="GN5" s="70"/>
      <c r="GO5" s="70"/>
      <c r="GP5" s="70"/>
      <c r="GQ5" s="70"/>
      <c r="GR5" s="17"/>
      <c r="GS5" s="70"/>
      <c r="GT5" s="70"/>
      <c r="GU5" s="70"/>
      <c r="GV5" s="70"/>
      <c r="GW5" s="70"/>
      <c r="GX5" s="70"/>
      <c r="GY5" s="70"/>
      <c r="GZ5" s="17"/>
      <c r="HA5" s="70"/>
      <c r="HB5" s="70"/>
      <c r="HC5" s="70"/>
      <c r="HD5" s="70"/>
      <c r="HE5" s="70"/>
      <c r="HF5" s="70"/>
      <c r="HG5" s="70"/>
      <c r="HH5" s="17"/>
      <c r="HI5" s="70"/>
      <c r="HJ5" s="70"/>
      <c r="HK5" s="70"/>
      <c r="HL5" s="70"/>
      <c r="HM5" s="70"/>
      <c r="HN5" s="70"/>
      <c r="HO5" s="70"/>
      <c r="HP5" s="17"/>
      <c r="HQ5" s="70"/>
      <c r="HR5" s="70"/>
      <c r="HS5" s="70"/>
      <c r="HT5" s="70"/>
      <c r="HU5" s="70"/>
      <c r="HV5" s="70"/>
      <c r="HW5" s="70"/>
      <c r="HX5" s="17"/>
      <c r="HY5" s="70"/>
      <c r="HZ5" s="70"/>
      <c r="IA5" s="70"/>
      <c r="IB5" s="70"/>
      <c r="IC5" s="70"/>
      <c r="ID5" s="70"/>
      <c r="IE5" s="70"/>
      <c r="IF5" s="17"/>
      <c r="IG5" s="70"/>
      <c r="IH5" s="70"/>
      <c r="II5" s="70"/>
      <c r="IJ5" s="70"/>
      <c r="IK5" s="70"/>
      <c r="IL5" s="70"/>
      <c r="IM5" s="70"/>
      <c r="IN5" s="17"/>
      <c r="IO5" s="70"/>
      <c r="IP5" s="70"/>
      <c r="IQ5" s="70"/>
      <c r="IR5" s="70"/>
      <c r="IS5" s="70"/>
      <c r="IT5" s="70"/>
      <c r="IU5" s="70"/>
      <c r="IV5" s="17"/>
    </row>
    <row r="6" spans="1:256" s="12" customFormat="1" ht="16.5" customHeight="1">
      <c r="A6" s="76" t="s">
        <v>130</v>
      </c>
      <c r="B6" s="77"/>
      <c r="C6" s="76"/>
      <c r="D6" s="76"/>
      <c r="E6" s="76"/>
      <c r="F6" s="76"/>
      <c r="G6" s="76"/>
      <c r="H6" s="76"/>
      <c r="I6" s="76"/>
      <c r="J6" s="76"/>
      <c r="K6" s="76"/>
      <c r="L6" s="18"/>
      <c r="M6" s="18"/>
      <c r="N6" s="18"/>
      <c r="O6" s="18"/>
      <c r="P6" s="18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12" customFormat="1" ht="16.5" customHeight="1">
      <c r="A7" s="73" t="s">
        <v>131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16"/>
      <c r="M7" s="16"/>
      <c r="N7" s="16"/>
      <c r="O7" s="16"/>
      <c r="P7" s="17"/>
      <c r="Q7" s="70"/>
      <c r="R7" s="70"/>
      <c r="S7" s="70"/>
      <c r="T7" s="70"/>
      <c r="U7" s="70"/>
      <c r="V7" s="70"/>
      <c r="W7" s="70"/>
      <c r="X7" s="17"/>
      <c r="Y7" s="70"/>
      <c r="Z7" s="70"/>
      <c r="AA7" s="70"/>
      <c r="AB7" s="70"/>
      <c r="AC7" s="70"/>
      <c r="AD7" s="70"/>
      <c r="AE7" s="70"/>
      <c r="AF7" s="17"/>
      <c r="AG7" s="70"/>
      <c r="AH7" s="70"/>
      <c r="AI7" s="70"/>
      <c r="AJ7" s="70"/>
      <c r="AK7" s="70"/>
      <c r="AL7" s="70"/>
      <c r="AM7" s="70"/>
      <c r="AN7" s="17"/>
      <c r="AO7" s="70"/>
      <c r="AP7" s="70"/>
      <c r="AQ7" s="70"/>
      <c r="AR7" s="70"/>
      <c r="AS7" s="70"/>
      <c r="AT7" s="70"/>
      <c r="AU7" s="70"/>
      <c r="AV7" s="17"/>
      <c r="AW7" s="70"/>
      <c r="AX7" s="70"/>
      <c r="AY7" s="70"/>
      <c r="AZ7" s="70"/>
      <c r="BA7" s="70"/>
      <c r="BB7" s="70"/>
      <c r="BC7" s="70"/>
      <c r="BD7" s="17"/>
      <c r="BE7" s="70"/>
      <c r="BF7" s="70"/>
      <c r="BG7" s="70"/>
      <c r="BH7" s="70"/>
      <c r="BI7" s="70"/>
      <c r="BJ7" s="70"/>
      <c r="BK7" s="70"/>
      <c r="BL7" s="17"/>
      <c r="BM7" s="70"/>
      <c r="BN7" s="70"/>
      <c r="BO7" s="70"/>
      <c r="BP7" s="70"/>
      <c r="BQ7" s="70"/>
      <c r="BR7" s="70"/>
      <c r="BS7" s="70"/>
      <c r="BT7" s="17"/>
      <c r="BU7" s="70"/>
      <c r="BV7" s="70"/>
      <c r="BW7" s="70"/>
      <c r="BX7" s="70"/>
      <c r="BY7" s="70"/>
      <c r="BZ7" s="70"/>
      <c r="CA7" s="70"/>
      <c r="CB7" s="17"/>
      <c r="CC7" s="70"/>
      <c r="CD7" s="70"/>
      <c r="CE7" s="70"/>
      <c r="CF7" s="70"/>
      <c r="CG7" s="70"/>
      <c r="CH7" s="70"/>
      <c r="CI7" s="70"/>
      <c r="CJ7" s="17"/>
      <c r="CK7" s="70"/>
      <c r="CL7" s="70"/>
      <c r="CM7" s="70"/>
      <c r="CN7" s="70"/>
      <c r="CO7" s="70"/>
      <c r="CP7" s="70"/>
      <c r="CQ7" s="70"/>
      <c r="CR7" s="17"/>
      <c r="CS7" s="70"/>
      <c r="CT7" s="70"/>
      <c r="CU7" s="70"/>
      <c r="CV7" s="70"/>
      <c r="CW7" s="70"/>
      <c r="CX7" s="70"/>
      <c r="CY7" s="70"/>
      <c r="CZ7" s="17"/>
      <c r="DA7" s="70"/>
      <c r="DB7" s="70"/>
      <c r="DC7" s="70"/>
      <c r="DD7" s="70"/>
      <c r="DE7" s="70"/>
      <c r="DF7" s="70"/>
      <c r="DG7" s="70"/>
      <c r="DH7" s="17"/>
      <c r="DI7" s="70"/>
      <c r="DJ7" s="70"/>
      <c r="DK7" s="70"/>
      <c r="DL7" s="70"/>
      <c r="DM7" s="70"/>
      <c r="DN7" s="70"/>
      <c r="DO7" s="70"/>
      <c r="DP7" s="17"/>
      <c r="DQ7" s="70"/>
      <c r="DR7" s="70"/>
      <c r="DS7" s="70"/>
      <c r="DT7" s="70"/>
      <c r="DU7" s="70"/>
      <c r="DV7" s="70"/>
      <c r="DW7" s="70"/>
      <c r="DX7" s="17"/>
      <c r="DY7" s="70"/>
      <c r="DZ7" s="70"/>
      <c r="EA7" s="70"/>
      <c r="EB7" s="70"/>
      <c r="EC7" s="70"/>
      <c r="ED7" s="70"/>
      <c r="EE7" s="70"/>
      <c r="EF7" s="17"/>
      <c r="EG7" s="70"/>
      <c r="EH7" s="70"/>
      <c r="EI7" s="70"/>
      <c r="EJ7" s="70"/>
      <c r="EK7" s="70"/>
      <c r="EL7" s="70"/>
      <c r="EM7" s="70"/>
      <c r="EN7" s="17"/>
      <c r="EO7" s="70"/>
      <c r="EP7" s="70"/>
      <c r="EQ7" s="70"/>
      <c r="ER7" s="70"/>
      <c r="ES7" s="70"/>
      <c r="ET7" s="70"/>
      <c r="EU7" s="70"/>
      <c r="EV7" s="17"/>
      <c r="EW7" s="70"/>
      <c r="EX7" s="70"/>
      <c r="EY7" s="70"/>
      <c r="EZ7" s="70"/>
      <c r="FA7" s="70"/>
      <c r="FB7" s="70"/>
      <c r="FC7" s="70"/>
      <c r="FD7" s="17"/>
      <c r="FE7" s="70"/>
      <c r="FF7" s="70"/>
      <c r="FG7" s="70"/>
      <c r="FH7" s="70"/>
      <c r="FI7" s="70"/>
      <c r="FJ7" s="70"/>
      <c r="FK7" s="70"/>
      <c r="FL7" s="17"/>
      <c r="FM7" s="70"/>
      <c r="FN7" s="70"/>
      <c r="FO7" s="70"/>
      <c r="FP7" s="70"/>
      <c r="FQ7" s="70"/>
      <c r="FR7" s="70"/>
      <c r="FS7" s="70"/>
      <c r="FT7" s="17"/>
      <c r="FU7" s="70"/>
      <c r="FV7" s="70"/>
      <c r="FW7" s="70"/>
      <c r="FX7" s="70"/>
      <c r="FY7" s="70"/>
      <c r="FZ7" s="70"/>
      <c r="GA7" s="70"/>
      <c r="GB7" s="17"/>
      <c r="GC7" s="70"/>
      <c r="GD7" s="70"/>
      <c r="GE7" s="70"/>
      <c r="GF7" s="70"/>
      <c r="GG7" s="70"/>
      <c r="GH7" s="70"/>
      <c r="GI7" s="70"/>
      <c r="GJ7" s="17"/>
      <c r="GK7" s="70"/>
      <c r="GL7" s="70"/>
      <c r="GM7" s="70"/>
      <c r="GN7" s="70"/>
      <c r="GO7" s="70"/>
      <c r="GP7" s="70"/>
      <c r="GQ7" s="70"/>
      <c r="GR7" s="17"/>
      <c r="GS7" s="70"/>
      <c r="GT7" s="70"/>
      <c r="GU7" s="70"/>
      <c r="GV7" s="70"/>
      <c r="GW7" s="70"/>
      <c r="GX7" s="70"/>
      <c r="GY7" s="70"/>
      <c r="GZ7" s="17"/>
      <c r="HA7" s="70"/>
      <c r="HB7" s="70"/>
      <c r="HC7" s="70"/>
      <c r="HD7" s="70"/>
      <c r="HE7" s="70"/>
      <c r="HF7" s="70"/>
      <c r="HG7" s="70"/>
      <c r="HH7" s="17"/>
      <c r="HI7" s="70"/>
      <c r="HJ7" s="70"/>
      <c r="HK7" s="70"/>
      <c r="HL7" s="70"/>
      <c r="HM7" s="70"/>
      <c r="HN7" s="70"/>
      <c r="HO7" s="70"/>
      <c r="HP7" s="17"/>
      <c r="HQ7" s="70"/>
      <c r="HR7" s="70"/>
      <c r="HS7" s="70"/>
      <c r="HT7" s="70"/>
      <c r="HU7" s="70"/>
      <c r="HV7" s="70"/>
      <c r="HW7" s="70"/>
      <c r="HX7" s="17"/>
      <c r="HY7" s="70"/>
      <c r="HZ7" s="70"/>
      <c r="IA7" s="70"/>
      <c r="IB7" s="70"/>
      <c r="IC7" s="70"/>
      <c r="ID7" s="70"/>
      <c r="IE7" s="70"/>
      <c r="IF7" s="17"/>
      <c r="IG7" s="70"/>
      <c r="IH7" s="70"/>
      <c r="II7" s="70"/>
      <c r="IJ7" s="70"/>
      <c r="IK7" s="70"/>
      <c r="IL7" s="70"/>
      <c r="IM7" s="70"/>
      <c r="IN7" s="17"/>
      <c r="IO7" s="70"/>
      <c r="IP7" s="70"/>
      <c r="IQ7" s="70"/>
      <c r="IR7" s="70"/>
      <c r="IS7" s="70"/>
      <c r="IT7" s="70"/>
      <c r="IU7" s="70"/>
      <c r="IV7" s="17"/>
    </row>
    <row r="8" spans="1:11" s="12" customFormat="1" ht="16.5" customHeight="1">
      <c r="A8" s="91"/>
      <c r="B8" s="91"/>
      <c r="C8" s="91"/>
      <c r="D8" s="91"/>
      <c r="E8" s="19"/>
      <c r="F8" s="20"/>
      <c r="G8" s="19"/>
      <c r="H8" s="20"/>
      <c r="I8" s="20"/>
      <c r="J8" s="20"/>
      <c r="K8" s="19" t="s">
        <v>4</v>
      </c>
    </row>
    <row r="9" spans="1:11" s="9" customFormat="1" ht="12.75">
      <c r="A9" s="82" t="s">
        <v>0</v>
      </c>
      <c r="B9" s="82" t="s">
        <v>1</v>
      </c>
      <c r="C9" s="93" t="s">
        <v>87</v>
      </c>
      <c r="D9" s="93"/>
      <c r="E9" s="82" t="s">
        <v>2</v>
      </c>
      <c r="F9" s="94" t="s">
        <v>17</v>
      </c>
      <c r="G9" s="94" t="s">
        <v>18</v>
      </c>
      <c r="H9" s="92" t="s">
        <v>3</v>
      </c>
      <c r="I9" s="78" t="s">
        <v>124</v>
      </c>
      <c r="J9" s="72" t="s">
        <v>125</v>
      </c>
      <c r="K9" s="72" t="s">
        <v>126</v>
      </c>
    </row>
    <row r="10" spans="1:11" s="10" customFormat="1" ht="38.25">
      <c r="A10" s="82"/>
      <c r="B10" s="82"/>
      <c r="C10" s="21" t="s">
        <v>113</v>
      </c>
      <c r="D10" s="21" t="s">
        <v>114</v>
      </c>
      <c r="E10" s="82"/>
      <c r="F10" s="94"/>
      <c r="G10" s="94"/>
      <c r="H10" s="92"/>
      <c r="I10" s="78"/>
      <c r="J10" s="72"/>
      <c r="K10" s="72"/>
    </row>
    <row r="11" spans="1:11" s="1" customFormat="1" ht="15">
      <c r="A11" s="22" t="s">
        <v>6</v>
      </c>
      <c r="B11" s="23"/>
      <c r="C11" s="23"/>
      <c r="D11" s="23"/>
      <c r="E11" s="23"/>
      <c r="F11" s="24"/>
      <c r="G11" s="24"/>
      <c r="H11" s="25">
        <f>H46+H78+H105+H67+H114+H56+H12+H128+H32+H126+H125+H127+H123+H122+H124</f>
        <v>166547.10000000003</v>
      </c>
      <c r="I11" s="26">
        <f>I46+I78+I105+I67+I114+I56+I12+I128+I32+I126+I125+I127+I123+I122+I124</f>
        <v>68972.1</v>
      </c>
      <c r="J11" s="27">
        <f>H11-I11</f>
        <v>97575.00000000003</v>
      </c>
      <c r="K11" s="28">
        <f>I11/H11*100</f>
        <v>41.41296966443726</v>
      </c>
    </row>
    <row r="12" spans="1:11" s="2" customFormat="1" ht="30">
      <c r="A12" s="29" t="s">
        <v>34</v>
      </c>
      <c r="B12" s="30">
        <v>7100000</v>
      </c>
      <c r="C12" s="23">
        <v>71000</v>
      </c>
      <c r="D12" s="24" t="s">
        <v>67</v>
      </c>
      <c r="E12" s="23"/>
      <c r="F12" s="24"/>
      <c r="G12" s="24"/>
      <c r="H12" s="31">
        <f>SUM(H13:H31)</f>
        <v>22955</v>
      </c>
      <c r="I12" s="32">
        <f>SUM(I13:I31)</f>
        <v>9076.300000000001</v>
      </c>
      <c r="J12" s="27">
        <f aca="true" t="shared" si="0" ref="J12:J75">H12-I12</f>
        <v>13878.699999999999</v>
      </c>
      <c r="K12" s="28">
        <f aca="true" t="shared" si="1" ref="K12:K75">I12/H12*100</f>
        <v>39.53953387061643</v>
      </c>
    </row>
    <row r="13" spans="1:11" ht="15">
      <c r="A13" s="79" t="s">
        <v>52</v>
      </c>
      <c r="B13" s="33">
        <v>7190220</v>
      </c>
      <c r="C13" s="34">
        <v>71001</v>
      </c>
      <c r="D13" s="35" t="s">
        <v>79</v>
      </c>
      <c r="E13" s="34">
        <v>100</v>
      </c>
      <c r="F13" s="35" t="s">
        <v>39</v>
      </c>
      <c r="G13" s="35" t="s">
        <v>40</v>
      </c>
      <c r="H13" s="5">
        <v>573.9</v>
      </c>
      <c r="I13" s="8">
        <v>212.2</v>
      </c>
      <c r="J13" s="36">
        <f t="shared" si="0"/>
        <v>361.7</v>
      </c>
      <c r="K13" s="37">
        <f t="shared" si="1"/>
        <v>36.97508276703259</v>
      </c>
    </row>
    <row r="14" spans="1:11" ht="15">
      <c r="A14" s="81"/>
      <c r="B14" s="33">
        <v>7190220</v>
      </c>
      <c r="C14" s="34">
        <v>71001</v>
      </c>
      <c r="D14" s="35" t="s">
        <v>79</v>
      </c>
      <c r="E14" s="34">
        <v>200</v>
      </c>
      <c r="F14" s="35" t="s">
        <v>39</v>
      </c>
      <c r="G14" s="35" t="s">
        <v>40</v>
      </c>
      <c r="H14" s="5">
        <f>1.5+1</f>
        <v>2.5</v>
      </c>
      <c r="I14" s="8">
        <v>1</v>
      </c>
      <c r="J14" s="36">
        <f t="shared" si="0"/>
        <v>1.5</v>
      </c>
      <c r="K14" s="37">
        <f t="shared" si="1"/>
        <v>40</v>
      </c>
    </row>
    <row r="15" spans="1:11" ht="15">
      <c r="A15" s="81"/>
      <c r="B15" s="33">
        <v>7190210</v>
      </c>
      <c r="C15" s="34">
        <v>71001</v>
      </c>
      <c r="D15" s="35" t="s">
        <v>80</v>
      </c>
      <c r="E15" s="34">
        <v>100</v>
      </c>
      <c r="F15" s="35" t="s">
        <v>39</v>
      </c>
      <c r="G15" s="35" t="s">
        <v>41</v>
      </c>
      <c r="H15" s="5">
        <v>1916.8</v>
      </c>
      <c r="I15" s="8">
        <v>579.5</v>
      </c>
      <c r="J15" s="36">
        <f t="shared" si="0"/>
        <v>1337.3</v>
      </c>
      <c r="K15" s="37">
        <f t="shared" si="1"/>
        <v>30.232679465776297</v>
      </c>
    </row>
    <row r="16" spans="1:11" ht="15">
      <c r="A16" s="81"/>
      <c r="B16" s="33">
        <v>7190220</v>
      </c>
      <c r="C16" s="34">
        <v>71001</v>
      </c>
      <c r="D16" s="35" t="s">
        <v>79</v>
      </c>
      <c r="E16" s="34">
        <v>100</v>
      </c>
      <c r="F16" s="35" t="s">
        <v>39</v>
      </c>
      <c r="G16" s="35" t="s">
        <v>41</v>
      </c>
      <c r="H16" s="5">
        <f>6130.5-1916.8+1374-215.9</f>
        <v>5371.8</v>
      </c>
      <c r="I16" s="8">
        <v>2209</v>
      </c>
      <c r="J16" s="36">
        <f t="shared" si="0"/>
        <v>3162.8</v>
      </c>
      <c r="K16" s="37">
        <f t="shared" si="1"/>
        <v>41.122156446628686</v>
      </c>
    </row>
    <row r="17" spans="1:11" ht="15">
      <c r="A17" s="81"/>
      <c r="B17" s="33">
        <v>7190220</v>
      </c>
      <c r="C17" s="34">
        <v>71001</v>
      </c>
      <c r="D17" s="35" t="s">
        <v>79</v>
      </c>
      <c r="E17" s="34">
        <v>200</v>
      </c>
      <c r="F17" s="35" t="s">
        <v>39</v>
      </c>
      <c r="G17" s="35" t="s">
        <v>41</v>
      </c>
      <c r="H17" s="5">
        <f>440.7+1.9+16.5</f>
        <v>459.09999999999997</v>
      </c>
      <c r="I17" s="8">
        <v>171.4</v>
      </c>
      <c r="J17" s="36">
        <f t="shared" si="0"/>
        <v>287.69999999999993</v>
      </c>
      <c r="K17" s="37">
        <f t="shared" si="1"/>
        <v>37.33391417991723</v>
      </c>
    </row>
    <row r="18" spans="1:11" ht="15">
      <c r="A18" s="81"/>
      <c r="B18" s="33">
        <v>7190220</v>
      </c>
      <c r="C18" s="34">
        <v>71001</v>
      </c>
      <c r="D18" s="35" t="s">
        <v>79</v>
      </c>
      <c r="E18" s="34">
        <v>800</v>
      </c>
      <c r="F18" s="35" t="s">
        <v>39</v>
      </c>
      <c r="G18" s="35" t="s">
        <v>41</v>
      </c>
      <c r="H18" s="5">
        <f>43.8-4.3</f>
        <v>39.5</v>
      </c>
      <c r="I18" s="8">
        <v>36.6</v>
      </c>
      <c r="J18" s="36">
        <f t="shared" si="0"/>
        <v>2.8999999999999986</v>
      </c>
      <c r="K18" s="37">
        <f t="shared" si="1"/>
        <v>92.65822784810128</v>
      </c>
    </row>
    <row r="19" spans="1:11" ht="15">
      <c r="A19" s="81"/>
      <c r="B19" s="33">
        <v>7190220</v>
      </c>
      <c r="C19" s="34">
        <v>71001</v>
      </c>
      <c r="D19" s="35" t="s">
        <v>79</v>
      </c>
      <c r="E19" s="34">
        <v>100</v>
      </c>
      <c r="F19" s="35" t="s">
        <v>39</v>
      </c>
      <c r="G19" s="35" t="s">
        <v>42</v>
      </c>
      <c r="H19" s="5">
        <v>1515.2</v>
      </c>
      <c r="I19" s="8">
        <v>607.9</v>
      </c>
      <c r="J19" s="36">
        <f t="shared" si="0"/>
        <v>907.3000000000001</v>
      </c>
      <c r="K19" s="37">
        <f t="shared" si="1"/>
        <v>40.120116156283</v>
      </c>
    </row>
    <row r="20" spans="1:11" ht="15">
      <c r="A20" s="81"/>
      <c r="B20" s="33"/>
      <c r="C20" s="34">
        <v>71001</v>
      </c>
      <c r="D20" s="35" t="s">
        <v>79</v>
      </c>
      <c r="E20" s="34">
        <v>800</v>
      </c>
      <c r="F20" s="35" t="s">
        <v>39</v>
      </c>
      <c r="G20" s="35" t="s">
        <v>42</v>
      </c>
      <c r="H20" s="5">
        <f>0.2+0.1</f>
        <v>0.30000000000000004</v>
      </c>
      <c r="I20" s="8">
        <v>0.3</v>
      </c>
      <c r="J20" s="36">
        <f t="shared" si="0"/>
        <v>0</v>
      </c>
      <c r="K20" s="37">
        <f t="shared" si="1"/>
        <v>99.99999999999997</v>
      </c>
    </row>
    <row r="21" spans="1:11" ht="15">
      <c r="A21" s="81"/>
      <c r="B21" s="33">
        <v>7190220</v>
      </c>
      <c r="C21" s="34">
        <v>71001</v>
      </c>
      <c r="D21" s="35" t="s">
        <v>79</v>
      </c>
      <c r="E21" s="34">
        <v>100</v>
      </c>
      <c r="F21" s="35" t="s">
        <v>39</v>
      </c>
      <c r="G21" s="35" t="s">
        <v>43</v>
      </c>
      <c r="H21" s="5">
        <f>3107.2+2928.2+48.1</f>
        <v>6083.5</v>
      </c>
      <c r="I21" s="8">
        <v>2587.3</v>
      </c>
      <c r="J21" s="36">
        <f t="shared" si="0"/>
        <v>3496.2</v>
      </c>
      <c r="K21" s="37">
        <f t="shared" si="1"/>
        <v>42.52979370428208</v>
      </c>
    </row>
    <row r="22" spans="1:11" ht="15">
      <c r="A22" s="81"/>
      <c r="B22" s="33">
        <v>7190220</v>
      </c>
      <c r="C22" s="34">
        <v>71001</v>
      </c>
      <c r="D22" s="35" t="s">
        <v>79</v>
      </c>
      <c r="E22" s="34">
        <v>200</v>
      </c>
      <c r="F22" s="35" t="s">
        <v>39</v>
      </c>
      <c r="G22" s="35" t="s">
        <v>43</v>
      </c>
      <c r="H22" s="5">
        <f>5359.9-180+0.8-16.5-34.5</f>
        <v>5129.7</v>
      </c>
      <c r="I22" s="8">
        <v>1920.7</v>
      </c>
      <c r="J22" s="36">
        <f t="shared" si="0"/>
        <v>3209</v>
      </c>
      <c r="K22" s="37">
        <f t="shared" si="1"/>
        <v>37.44273544261848</v>
      </c>
    </row>
    <row r="23" spans="1:11" ht="15">
      <c r="A23" s="80"/>
      <c r="B23" s="33">
        <v>7190220</v>
      </c>
      <c r="C23" s="34">
        <v>71001</v>
      </c>
      <c r="D23" s="35" t="s">
        <v>79</v>
      </c>
      <c r="E23" s="34">
        <v>800</v>
      </c>
      <c r="F23" s="35" t="s">
        <v>39</v>
      </c>
      <c r="G23" s="35" t="s">
        <v>43</v>
      </c>
      <c r="H23" s="5">
        <f>180+34.5-14</f>
        <v>200.5</v>
      </c>
      <c r="I23" s="8">
        <v>93</v>
      </c>
      <c r="J23" s="36">
        <f t="shared" si="0"/>
        <v>107.5</v>
      </c>
      <c r="K23" s="37">
        <f t="shared" si="1"/>
        <v>46.38403990024938</v>
      </c>
    </row>
    <row r="24" spans="1:11" ht="30">
      <c r="A24" s="38" t="s">
        <v>69</v>
      </c>
      <c r="B24" s="33"/>
      <c r="C24" s="34">
        <v>71002</v>
      </c>
      <c r="D24" s="35" t="s">
        <v>86</v>
      </c>
      <c r="E24" s="34">
        <v>200</v>
      </c>
      <c r="F24" s="35" t="s">
        <v>39</v>
      </c>
      <c r="G24" s="35" t="s">
        <v>44</v>
      </c>
      <c r="H24" s="5">
        <v>253.1</v>
      </c>
      <c r="I24" s="8">
        <v>0</v>
      </c>
      <c r="J24" s="36">
        <f t="shared" si="0"/>
        <v>253.1</v>
      </c>
      <c r="K24" s="37">
        <f t="shared" si="1"/>
        <v>0</v>
      </c>
    </row>
    <row r="25" spans="1:11" ht="15">
      <c r="A25" s="86" t="s">
        <v>54</v>
      </c>
      <c r="B25" s="33">
        <v>7197160</v>
      </c>
      <c r="C25" s="34">
        <v>71003</v>
      </c>
      <c r="D25" s="34">
        <v>76500</v>
      </c>
      <c r="E25" s="34">
        <v>100</v>
      </c>
      <c r="F25" s="35" t="s">
        <v>39</v>
      </c>
      <c r="G25" s="35" t="s">
        <v>41</v>
      </c>
      <c r="H25" s="39">
        <v>190.5</v>
      </c>
      <c r="I25" s="39">
        <v>67.8</v>
      </c>
      <c r="J25" s="36">
        <f t="shared" si="0"/>
        <v>122.7</v>
      </c>
      <c r="K25" s="37">
        <f t="shared" si="1"/>
        <v>35.590551181102356</v>
      </c>
    </row>
    <row r="26" spans="1:11" ht="15">
      <c r="A26" s="88"/>
      <c r="B26" s="33">
        <v>7197160</v>
      </c>
      <c r="C26" s="34">
        <v>71003</v>
      </c>
      <c r="D26" s="34">
        <v>76500</v>
      </c>
      <c r="E26" s="34">
        <v>200</v>
      </c>
      <c r="F26" s="35" t="s">
        <v>39</v>
      </c>
      <c r="G26" s="35" t="s">
        <v>41</v>
      </c>
      <c r="H26" s="39">
        <f>13.6-9.7</f>
        <v>3.9000000000000004</v>
      </c>
      <c r="I26" s="39">
        <v>0</v>
      </c>
      <c r="J26" s="36">
        <f t="shared" si="0"/>
        <v>3.9000000000000004</v>
      </c>
      <c r="K26" s="37">
        <f t="shared" si="1"/>
        <v>0</v>
      </c>
    </row>
    <row r="27" spans="1:11" ht="15">
      <c r="A27" s="88"/>
      <c r="B27" s="33">
        <v>7197160</v>
      </c>
      <c r="C27" s="34">
        <v>71003</v>
      </c>
      <c r="D27" s="34">
        <v>76500</v>
      </c>
      <c r="E27" s="34">
        <v>800</v>
      </c>
      <c r="F27" s="35" t="s">
        <v>39</v>
      </c>
      <c r="G27" s="35" t="s">
        <v>41</v>
      </c>
      <c r="H27" s="39">
        <v>0.8</v>
      </c>
      <c r="I27" s="39">
        <v>0.3</v>
      </c>
      <c r="J27" s="36">
        <f t="shared" si="0"/>
        <v>0.5</v>
      </c>
      <c r="K27" s="37">
        <f t="shared" si="1"/>
        <v>37.49999999999999</v>
      </c>
    </row>
    <row r="28" spans="1:11" ht="15">
      <c r="A28" s="88"/>
      <c r="B28" s="33">
        <v>7195118</v>
      </c>
      <c r="C28" s="34">
        <v>71003</v>
      </c>
      <c r="D28" s="34">
        <v>51180</v>
      </c>
      <c r="E28" s="34">
        <v>100</v>
      </c>
      <c r="F28" s="35" t="s">
        <v>47</v>
      </c>
      <c r="G28" s="35" t="s">
        <v>40</v>
      </c>
      <c r="H28" s="39">
        <v>155.5</v>
      </c>
      <c r="I28" s="39">
        <v>69.2</v>
      </c>
      <c r="J28" s="36">
        <f t="shared" si="0"/>
        <v>86.3</v>
      </c>
      <c r="K28" s="37">
        <f t="shared" si="1"/>
        <v>44.5016077170418</v>
      </c>
    </row>
    <row r="29" spans="1:11" ht="15">
      <c r="A29" s="87"/>
      <c r="B29" s="33">
        <v>7195118</v>
      </c>
      <c r="C29" s="34">
        <v>71003</v>
      </c>
      <c r="D29" s="34">
        <v>51180</v>
      </c>
      <c r="E29" s="34">
        <v>200</v>
      </c>
      <c r="F29" s="35" t="s">
        <v>47</v>
      </c>
      <c r="G29" s="35" t="s">
        <v>40</v>
      </c>
      <c r="H29" s="39">
        <v>4.5</v>
      </c>
      <c r="I29" s="39">
        <v>0</v>
      </c>
      <c r="J29" s="36">
        <f t="shared" si="0"/>
        <v>4.5</v>
      </c>
      <c r="K29" s="37">
        <f t="shared" si="1"/>
        <v>0</v>
      </c>
    </row>
    <row r="30" spans="1:11" ht="30">
      <c r="A30" s="40" t="s">
        <v>35</v>
      </c>
      <c r="B30" s="33">
        <v>7190340</v>
      </c>
      <c r="C30" s="34">
        <v>71004</v>
      </c>
      <c r="D30" s="35" t="s">
        <v>81</v>
      </c>
      <c r="E30" s="34">
        <v>200</v>
      </c>
      <c r="F30" s="35" t="s">
        <v>39</v>
      </c>
      <c r="G30" s="35" t="s">
        <v>44</v>
      </c>
      <c r="H30" s="5">
        <v>126</v>
      </c>
      <c r="I30" s="8">
        <v>57.2</v>
      </c>
      <c r="J30" s="36">
        <f t="shared" si="0"/>
        <v>68.8</v>
      </c>
      <c r="K30" s="37">
        <f t="shared" si="1"/>
        <v>45.3968253968254</v>
      </c>
    </row>
    <row r="31" spans="1:11" ht="15">
      <c r="A31" s="40" t="s">
        <v>36</v>
      </c>
      <c r="B31" s="33">
        <v>7192001</v>
      </c>
      <c r="C31" s="34">
        <v>71005</v>
      </c>
      <c r="D31" s="35" t="s">
        <v>82</v>
      </c>
      <c r="E31" s="34">
        <v>300</v>
      </c>
      <c r="F31" s="35" t="s">
        <v>45</v>
      </c>
      <c r="G31" s="35" t="s">
        <v>39</v>
      </c>
      <c r="H31" s="5">
        <f>897.2+30.7</f>
        <v>927.9000000000001</v>
      </c>
      <c r="I31" s="8">
        <v>462.9</v>
      </c>
      <c r="J31" s="36">
        <f t="shared" si="0"/>
        <v>465.0000000000001</v>
      </c>
      <c r="K31" s="37">
        <f t="shared" si="1"/>
        <v>49.886841254445514</v>
      </c>
    </row>
    <row r="32" spans="1:11" ht="30">
      <c r="A32" s="29" t="s">
        <v>53</v>
      </c>
      <c r="B32" s="30">
        <v>7200000</v>
      </c>
      <c r="C32" s="23">
        <v>72000</v>
      </c>
      <c r="D32" s="24" t="s">
        <v>67</v>
      </c>
      <c r="E32" s="23"/>
      <c r="F32" s="24"/>
      <c r="G32" s="24"/>
      <c r="H32" s="31">
        <f>SUM(H33:H45)</f>
        <v>3223.6</v>
      </c>
      <c r="I32" s="32">
        <f>SUM(I33:I45)</f>
        <v>1473</v>
      </c>
      <c r="J32" s="27">
        <f t="shared" si="0"/>
        <v>1750.6</v>
      </c>
      <c r="K32" s="28">
        <f t="shared" si="1"/>
        <v>45.69425487033131</v>
      </c>
    </row>
    <row r="33" spans="1:11" ht="15">
      <c r="A33" s="86" t="s">
        <v>56</v>
      </c>
      <c r="B33" s="33">
        <v>7297140</v>
      </c>
      <c r="C33" s="34">
        <v>72002</v>
      </c>
      <c r="D33" s="34" t="s">
        <v>78</v>
      </c>
      <c r="E33" s="34">
        <v>100</v>
      </c>
      <c r="F33" s="35" t="s">
        <v>39</v>
      </c>
      <c r="G33" s="35" t="s">
        <v>41</v>
      </c>
      <c r="H33" s="39">
        <v>193.1</v>
      </c>
      <c r="I33" s="39">
        <v>75.3</v>
      </c>
      <c r="J33" s="36">
        <f t="shared" si="0"/>
        <v>117.8</v>
      </c>
      <c r="K33" s="37">
        <f t="shared" si="1"/>
        <v>38.99533920248576</v>
      </c>
    </row>
    <row r="34" spans="1:11" ht="15">
      <c r="A34" s="88"/>
      <c r="B34" s="33">
        <v>7297140</v>
      </c>
      <c r="C34" s="34">
        <v>72002</v>
      </c>
      <c r="D34" s="34" t="s">
        <v>78</v>
      </c>
      <c r="E34" s="34">
        <v>200</v>
      </c>
      <c r="F34" s="35" t="s">
        <v>39</v>
      </c>
      <c r="G34" s="35" t="s">
        <v>41</v>
      </c>
      <c r="H34" s="39">
        <f>13.5-9.6</f>
        <v>3.9000000000000004</v>
      </c>
      <c r="I34" s="39">
        <v>0</v>
      </c>
      <c r="J34" s="36">
        <f t="shared" si="0"/>
        <v>3.9000000000000004</v>
      </c>
      <c r="K34" s="37">
        <f t="shared" si="1"/>
        <v>0</v>
      </c>
    </row>
    <row r="35" spans="1:11" ht="15">
      <c r="A35" s="88"/>
      <c r="B35" s="33">
        <v>7297310</v>
      </c>
      <c r="C35" s="34">
        <v>72002</v>
      </c>
      <c r="D35" s="34" t="s">
        <v>77</v>
      </c>
      <c r="E35" s="34">
        <v>200</v>
      </c>
      <c r="F35" s="35" t="s">
        <v>45</v>
      </c>
      <c r="G35" s="35" t="s">
        <v>40</v>
      </c>
      <c r="H35" s="5">
        <v>37.4</v>
      </c>
      <c r="I35" s="8">
        <v>18.6</v>
      </c>
      <c r="J35" s="36">
        <f t="shared" si="0"/>
        <v>18.799999999999997</v>
      </c>
      <c r="K35" s="37">
        <f t="shared" si="1"/>
        <v>49.73262032085562</v>
      </c>
    </row>
    <row r="36" spans="1:11" ht="15">
      <c r="A36" s="87"/>
      <c r="B36" s="33">
        <v>7297310</v>
      </c>
      <c r="C36" s="34">
        <v>72002</v>
      </c>
      <c r="D36" s="34" t="s">
        <v>77</v>
      </c>
      <c r="E36" s="34">
        <v>300</v>
      </c>
      <c r="F36" s="35" t="s">
        <v>45</v>
      </c>
      <c r="G36" s="35" t="s">
        <v>40</v>
      </c>
      <c r="H36" s="5">
        <v>2075.3</v>
      </c>
      <c r="I36" s="8">
        <v>1027</v>
      </c>
      <c r="J36" s="36">
        <f t="shared" si="0"/>
        <v>1048.3000000000002</v>
      </c>
      <c r="K36" s="37">
        <f t="shared" si="1"/>
        <v>49.48682118247964</v>
      </c>
    </row>
    <row r="37" spans="1:11" ht="15">
      <c r="A37" s="86" t="s">
        <v>94</v>
      </c>
      <c r="B37" s="41">
        <v>7297410</v>
      </c>
      <c r="C37" s="34">
        <v>72003</v>
      </c>
      <c r="D37" s="42">
        <v>76600</v>
      </c>
      <c r="E37" s="34">
        <v>100</v>
      </c>
      <c r="F37" s="35" t="s">
        <v>39</v>
      </c>
      <c r="G37" s="35" t="s">
        <v>41</v>
      </c>
      <c r="H37" s="39">
        <v>183.6</v>
      </c>
      <c r="I37" s="39">
        <v>54.8</v>
      </c>
      <c r="J37" s="36">
        <f t="shared" si="0"/>
        <v>128.8</v>
      </c>
      <c r="K37" s="37">
        <f t="shared" si="1"/>
        <v>29.847494553376908</v>
      </c>
    </row>
    <row r="38" spans="1:11" ht="15">
      <c r="A38" s="87"/>
      <c r="B38" s="41">
        <v>7297410</v>
      </c>
      <c r="C38" s="34">
        <v>72003</v>
      </c>
      <c r="D38" s="42">
        <v>76600</v>
      </c>
      <c r="E38" s="34">
        <v>200</v>
      </c>
      <c r="F38" s="35" t="s">
        <v>39</v>
      </c>
      <c r="G38" s="35" t="s">
        <v>41</v>
      </c>
      <c r="H38" s="39">
        <f>29.9-9.7</f>
        <v>20.2</v>
      </c>
      <c r="I38" s="39">
        <v>0</v>
      </c>
      <c r="J38" s="36">
        <f t="shared" si="0"/>
        <v>20.2</v>
      </c>
      <c r="K38" s="37">
        <f t="shared" si="1"/>
        <v>0</v>
      </c>
    </row>
    <row r="39" spans="1:11" ht="15">
      <c r="A39" s="86" t="s">
        <v>57</v>
      </c>
      <c r="B39" s="33">
        <v>7297170</v>
      </c>
      <c r="C39" s="34">
        <v>72004</v>
      </c>
      <c r="D39" s="34">
        <v>76400</v>
      </c>
      <c r="E39" s="34">
        <v>100</v>
      </c>
      <c r="F39" s="35" t="s">
        <v>39</v>
      </c>
      <c r="G39" s="35" t="s">
        <v>41</v>
      </c>
      <c r="H39" s="39">
        <v>182.9</v>
      </c>
      <c r="I39" s="39">
        <v>71.7</v>
      </c>
      <c r="J39" s="36">
        <f t="shared" si="0"/>
        <v>111.2</v>
      </c>
      <c r="K39" s="37">
        <f t="shared" si="1"/>
        <v>39.20174958993986</v>
      </c>
    </row>
    <row r="40" spans="1:11" ht="15">
      <c r="A40" s="88"/>
      <c r="B40" s="33">
        <v>7297170</v>
      </c>
      <c r="C40" s="34">
        <v>72004</v>
      </c>
      <c r="D40" s="34">
        <v>76400</v>
      </c>
      <c r="E40" s="34">
        <v>200</v>
      </c>
      <c r="F40" s="35" t="s">
        <v>39</v>
      </c>
      <c r="G40" s="35" t="s">
        <v>41</v>
      </c>
      <c r="H40" s="39">
        <f>33.8-9.6</f>
        <v>24.199999999999996</v>
      </c>
      <c r="I40" s="39">
        <v>4.2</v>
      </c>
      <c r="J40" s="36">
        <f t="shared" si="0"/>
        <v>19.999999999999996</v>
      </c>
      <c r="K40" s="37">
        <f t="shared" si="1"/>
        <v>17.355371900826448</v>
      </c>
    </row>
    <row r="41" spans="1:11" ht="15">
      <c r="A41" s="88"/>
      <c r="B41" s="33">
        <v>7297180</v>
      </c>
      <c r="C41" s="34">
        <v>72004</v>
      </c>
      <c r="D41" s="34" t="s">
        <v>93</v>
      </c>
      <c r="E41" s="34">
        <v>100</v>
      </c>
      <c r="F41" s="35" t="s">
        <v>39</v>
      </c>
      <c r="G41" s="35" t="s">
        <v>41</v>
      </c>
      <c r="H41" s="39">
        <v>175.2</v>
      </c>
      <c r="I41" s="39">
        <v>62.7</v>
      </c>
      <c r="J41" s="36">
        <f t="shared" si="0"/>
        <v>112.49999999999999</v>
      </c>
      <c r="K41" s="37">
        <f t="shared" si="1"/>
        <v>35.78767123287672</v>
      </c>
    </row>
    <row r="42" spans="1:11" ht="15">
      <c r="A42" s="87"/>
      <c r="B42" s="33">
        <v>7297180</v>
      </c>
      <c r="C42" s="34">
        <v>72004</v>
      </c>
      <c r="D42" s="34" t="s">
        <v>93</v>
      </c>
      <c r="E42" s="34">
        <v>200</v>
      </c>
      <c r="F42" s="35" t="s">
        <v>39</v>
      </c>
      <c r="G42" s="35" t="s">
        <v>41</v>
      </c>
      <c r="H42" s="39">
        <f>19.4-9.6</f>
        <v>9.799999999999999</v>
      </c>
      <c r="I42" s="39">
        <v>0</v>
      </c>
      <c r="J42" s="36">
        <f t="shared" si="0"/>
        <v>9.799999999999999</v>
      </c>
      <c r="K42" s="37">
        <f t="shared" si="1"/>
        <v>0</v>
      </c>
    </row>
    <row r="43" spans="1:11" ht="15">
      <c r="A43" s="86" t="s">
        <v>55</v>
      </c>
      <c r="B43" s="33">
        <v>7297120</v>
      </c>
      <c r="C43" s="34">
        <v>72005</v>
      </c>
      <c r="D43" s="34">
        <v>76300</v>
      </c>
      <c r="E43" s="34">
        <v>100</v>
      </c>
      <c r="F43" s="35" t="s">
        <v>39</v>
      </c>
      <c r="G43" s="35" t="s">
        <v>41</v>
      </c>
      <c r="H43" s="39">
        <f>175.2+13</f>
        <v>188.2</v>
      </c>
      <c r="I43" s="39">
        <v>86.1</v>
      </c>
      <c r="J43" s="36">
        <f t="shared" si="0"/>
        <v>102.1</v>
      </c>
      <c r="K43" s="37">
        <f t="shared" si="1"/>
        <v>45.74920297555792</v>
      </c>
    </row>
    <row r="44" spans="1:11" ht="15">
      <c r="A44" s="87"/>
      <c r="B44" s="33">
        <v>7297120</v>
      </c>
      <c r="C44" s="34">
        <v>72005</v>
      </c>
      <c r="D44" s="34">
        <v>76300</v>
      </c>
      <c r="E44" s="34">
        <v>200</v>
      </c>
      <c r="F44" s="35" t="s">
        <v>39</v>
      </c>
      <c r="G44" s="35" t="s">
        <v>41</v>
      </c>
      <c r="H44" s="39">
        <f>29.4-9.6-13</f>
        <v>6.799999999999997</v>
      </c>
      <c r="I44" s="39">
        <v>0</v>
      </c>
      <c r="J44" s="36">
        <f t="shared" si="0"/>
        <v>6.799999999999997</v>
      </c>
      <c r="K44" s="37">
        <f t="shared" si="1"/>
        <v>0</v>
      </c>
    </row>
    <row r="45" spans="1:11" ht="60">
      <c r="A45" s="43" t="s">
        <v>110</v>
      </c>
      <c r="B45" s="33"/>
      <c r="C45" s="44">
        <v>72006</v>
      </c>
      <c r="D45" s="45" t="s">
        <v>97</v>
      </c>
      <c r="E45" s="34">
        <v>800</v>
      </c>
      <c r="F45" s="46" t="s">
        <v>41</v>
      </c>
      <c r="G45" s="47" t="s">
        <v>50</v>
      </c>
      <c r="H45" s="39">
        <v>123</v>
      </c>
      <c r="I45" s="39">
        <v>72.6</v>
      </c>
      <c r="J45" s="36">
        <f t="shared" si="0"/>
        <v>50.400000000000006</v>
      </c>
      <c r="K45" s="37">
        <f t="shared" si="1"/>
        <v>59.02439024390244</v>
      </c>
    </row>
    <row r="46" spans="1:11" ht="45">
      <c r="A46" s="29" t="s">
        <v>5</v>
      </c>
      <c r="B46" s="30">
        <v>7300000</v>
      </c>
      <c r="C46" s="23">
        <v>73000</v>
      </c>
      <c r="D46" s="24" t="s">
        <v>67</v>
      </c>
      <c r="E46" s="23"/>
      <c r="F46" s="24"/>
      <c r="G46" s="24"/>
      <c r="H46" s="31">
        <f>SUM(H47:H55)</f>
        <v>7358.6</v>
      </c>
      <c r="I46" s="32">
        <f>SUM(I47:I55)</f>
        <v>2875.3999999999996</v>
      </c>
      <c r="J46" s="27">
        <f t="shared" si="0"/>
        <v>4483.200000000001</v>
      </c>
      <c r="K46" s="28">
        <f t="shared" si="1"/>
        <v>39.07536759709727</v>
      </c>
    </row>
    <row r="47" spans="1:11" ht="45">
      <c r="A47" s="38" t="s">
        <v>100</v>
      </c>
      <c r="B47" s="30"/>
      <c r="C47" s="34">
        <v>73002</v>
      </c>
      <c r="D47" s="45" t="s">
        <v>98</v>
      </c>
      <c r="E47" s="47" t="s">
        <v>99</v>
      </c>
      <c r="F47" s="46" t="s">
        <v>40</v>
      </c>
      <c r="G47" s="47" t="s">
        <v>48</v>
      </c>
      <c r="H47" s="48">
        <v>144</v>
      </c>
      <c r="I47" s="39">
        <v>0</v>
      </c>
      <c r="J47" s="36">
        <f t="shared" si="0"/>
        <v>144</v>
      </c>
      <c r="K47" s="37">
        <f t="shared" si="1"/>
        <v>0</v>
      </c>
    </row>
    <row r="48" spans="1:11" ht="45">
      <c r="A48" s="49" t="s">
        <v>90</v>
      </c>
      <c r="B48" s="33">
        <v>7319999</v>
      </c>
      <c r="C48" s="34">
        <v>73003</v>
      </c>
      <c r="D48" s="34">
        <v>99990</v>
      </c>
      <c r="E48" s="34">
        <v>200</v>
      </c>
      <c r="F48" s="35" t="s">
        <v>40</v>
      </c>
      <c r="G48" s="35" t="s">
        <v>47</v>
      </c>
      <c r="H48" s="5">
        <f>95+50+6.6</f>
        <v>151.6</v>
      </c>
      <c r="I48" s="8">
        <v>93</v>
      </c>
      <c r="J48" s="36">
        <f t="shared" si="0"/>
        <v>58.599999999999994</v>
      </c>
      <c r="K48" s="37">
        <f t="shared" si="1"/>
        <v>61.34564643799473</v>
      </c>
    </row>
    <row r="49" spans="1:11" ht="60">
      <c r="A49" s="38" t="s">
        <v>70</v>
      </c>
      <c r="B49" s="33"/>
      <c r="C49" s="34">
        <v>73004</v>
      </c>
      <c r="D49" s="34">
        <v>99990</v>
      </c>
      <c r="E49" s="34">
        <v>200</v>
      </c>
      <c r="F49" s="50" t="s">
        <v>44</v>
      </c>
      <c r="G49" s="50" t="s">
        <v>44</v>
      </c>
      <c r="H49" s="5">
        <v>1</v>
      </c>
      <c r="I49" s="8">
        <v>0</v>
      </c>
      <c r="J49" s="36">
        <f t="shared" si="0"/>
        <v>1</v>
      </c>
      <c r="K49" s="37">
        <f t="shared" si="1"/>
        <v>0</v>
      </c>
    </row>
    <row r="50" spans="1:11" ht="15">
      <c r="A50" s="79" t="s">
        <v>68</v>
      </c>
      <c r="B50" s="33">
        <v>7390420</v>
      </c>
      <c r="C50" s="34">
        <v>73005</v>
      </c>
      <c r="D50" s="35" t="s">
        <v>83</v>
      </c>
      <c r="E50" s="34">
        <v>100</v>
      </c>
      <c r="F50" s="35" t="s">
        <v>40</v>
      </c>
      <c r="G50" s="35" t="s">
        <v>48</v>
      </c>
      <c r="H50" s="5">
        <f>5641.4+583.6</f>
        <v>6225</v>
      </c>
      <c r="I50" s="8">
        <v>2454.6</v>
      </c>
      <c r="J50" s="36">
        <f t="shared" si="0"/>
        <v>3770.4</v>
      </c>
      <c r="K50" s="37">
        <f t="shared" si="1"/>
        <v>39.431325301204815</v>
      </c>
    </row>
    <row r="51" spans="1:11" ht="15">
      <c r="A51" s="81"/>
      <c r="B51" s="33">
        <v>7390420</v>
      </c>
      <c r="C51" s="34">
        <v>73005</v>
      </c>
      <c r="D51" s="35" t="s">
        <v>83</v>
      </c>
      <c r="E51" s="34">
        <v>200</v>
      </c>
      <c r="F51" s="35" t="s">
        <v>40</v>
      </c>
      <c r="G51" s="35" t="s">
        <v>48</v>
      </c>
      <c r="H51" s="5">
        <f>761.3+4.4</f>
        <v>765.6999999999999</v>
      </c>
      <c r="I51" s="8">
        <v>303.1</v>
      </c>
      <c r="J51" s="36">
        <f t="shared" si="0"/>
        <v>462.5999999999999</v>
      </c>
      <c r="K51" s="37">
        <f t="shared" si="1"/>
        <v>39.584693744286284</v>
      </c>
    </row>
    <row r="52" spans="1:11" ht="15">
      <c r="A52" s="80"/>
      <c r="B52" s="33">
        <v>7390420</v>
      </c>
      <c r="C52" s="34">
        <v>73005</v>
      </c>
      <c r="D52" s="35" t="s">
        <v>83</v>
      </c>
      <c r="E52" s="34">
        <v>800</v>
      </c>
      <c r="F52" s="35" t="s">
        <v>40</v>
      </c>
      <c r="G52" s="35" t="s">
        <v>48</v>
      </c>
      <c r="H52" s="5">
        <v>17.3</v>
      </c>
      <c r="I52" s="8">
        <v>4.6</v>
      </c>
      <c r="J52" s="36">
        <f t="shared" si="0"/>
        <v>12.700000000000001</v>
      </c>
      <c r="K52" s="37">
        <f t="shared" si="1"/>
        <v>26.589595375722542</v>
      </c>
    </row>
    <row r="53" spans="1:11" ht="15">
      <c r="A53" s="79" t="s">
        <v>64</v>
      </c>
      <c r="B53" s="33">
        <v>7399901</v>
      </c>
      <c r="C53" s="34">
        <v>73006</v>
      </c>
      <c r="D53" s="34">
        <v>99010</v>
      </c>
      <c r="E53" s="34">
        <v>800</v>
      </c>
      <c r="F53" s="35" t="s">
        <v>40</v>
      </c>
      <c r="G53" s="35" t="s">
        <v>48</v>
      </c>
      <c r="H53" s="5">
        <v>1</v>
      </c>
      <c r="I53" s="8">
        <v>0.1</v>
      </c>
      <c r="J53" s="36">
        <f t="shared" si="0"/>
        <v>0.9</v>
      </c>
      <c r="K53" s="37">
        <f t="shared" si="1"/>
        <v>10</v>
      </c>
    </row>
    <row r="54" spans="1:11" ht="15">
      <c r="A54" s="80"/>
      <c r="B54" s="33"/>
      <c r="C54" s="34">
        <v>73006</v>
      </c>
      <c r="D54" s="34">
        <v>99010</v>
      </c>
      <c r="E54" s="34">
        <v>200</v>
      </c>
      <c r="F54" s="35" t="s">
        <v>40</v>
      </c>
      <c r="G54" s="35" t="s">
        <v>48</v>
      </c>
      <c r="H54" s="5">
        <v>8</v>
      </c>
      <c r="I54" s="8">
        <v>0</v>
      </c>
      <c r="J54" s="36">
        <f t="shared" si="0"/>
        <v>8</v>
      </c>
      <c r="K54" s="37">
        <f t="shared" si="1"/>
        <v>0</v>
      </c>
    </row>
    <row r="55" spans="1:11" ht="15">
      <c r="A55" s="49" t="s">
        <v>7</v>
      </c>
      <c r="B55" s="33">
        <v>7399903</v>
      </c>
      <c r="C55" s="34">
        <v>73009</v>
      </c>
      <c r="D55" s="34">
        <v>99030</v>
      </c>
      <c r="E55" s="34">
        <v>200</v>
      </c>
      <c r="F55" s="35" t="s">
        <v>48</v>
      </c>
      <c r="G55" s="35" t="s">
        <v>44</v>
      </c>
      <c r="H55" s="5">
        <v>45</v>
      </c>
      <c r="I55" s="8">
        <v>20</v>
      </c>
      <c r="J55" s="36">
        <f t="shared" si="0"/>
        <v>25</v>
      </c>
      <c r="K55" s="37">
        <f t="shared" si="1"/>
        <v>44.44444444444444</v>
      </c>
    </row>
    <row r="56" spans="1:11" s="2" customFormat="1" ht="30">
      <c r="A56" s="29" t="s">
        <v>31</v>
      </c>
      <c r="B56" s="30">
        <v>7400000</v>
      </c>
      <c r="C56" s="23">
        <v>74000</v>
      </c>
      <c r="D56" s="24" t="s">
        <v>67</v>
      </c>
      <c r="E56" s="23"/>
      <c r="F56" s="24"/>
      <c r="G56" s="24"/>
      <c r="H56" s="31">
        <f>SUM(H57:H66)</f>
        <v>1174</v>
      </c>
      <c r="I56" s="32">
        <f>SUM(I57:I66)</f>
        <v>481.90000000000003</v>
      </c>
      <c r="J56" s="27">
        <f t="shared" si="0"/>
        <v>692.0999999999999</v>
      </c>
      <c r="K56" s="28">
        <f t="shared" si="1"/>
        <v>41.04770017035776</v>
      </c>
    </row>
    <row r="57" spans="1:11" s="2" customFormat="1" ht="45">
      <c r="A57" s="51" t="s">
        <v>115</v>
      </c>
      <c r="B57" s="30"/>
      <c r="C57" s="34">
        <v>74001</v>
      </c>
      <c r="D57" s="34">
        <v>99040</v>
      </c>
      <c r="E57" s="34">
        <v>800</v>
      </c>
      <c r="F57" s="35" t="s">
        <v>41</v>
      </c>
      <c r="G57" s="35" t="s">
        <v>49</v>
      </c>
      <c r="H57" s="5">
        <v>4.3</v>
      </c>
      <c r="I57" s="8">
        <v>0</v>
      </c>
      <c r="J57" s="36">
        <f t="shared" si="0"/>
        <v>4.3</v>
      </c>
      <c r="K57" s="37">
        <f t="shared" si="1"/>
        <v>0</v>
      </c>
    </row>
    <row r="58" spans="1:11" ht="45" customHeight="1">
      <c r="A58" s="79" t="s">
        <v>116</v>
      </c>
      <c r="B58" s="33">
        <v>7499905</v>
      </c>
      <c r="C58" s="34">
        <v>74002</v>
      </c>
      <c r="D58" s="34">
        <v>99050</v>
      </c>
      <c r="E58" s="34">
        <v>200</v>
      </c>
      <c r="F58" s="35" t="s">
        <v>39</v>
      </c>
      <c r="G58" s="35" t="s">
        <v>43</v>
      </c>
      <c r="H58" s="5">
        <f>95.5-20-10-18.4</f>
        <v>47.1</v>
      </c>
      <c r="I58" s="8">
        <v>12.9</v>
      </c>
      <c r="J58" s="36">
        <f t="shared" si="0"/>
        <v>34.2</v>
      </c>
      <c r="K58" s="37">
        <f t="shared" si="1"/>
        <v>27.388535031847134</v>
      </c>
    </row>
    <row r="59" spans="1:11" ht="15">
      <c r="A59" s="80"/>
      <c r="B59" s="33"/>
      <c r="C59" s="34">
        <v>74002</v>
      </c>
      <c r="D59" s="34">
        <v>99050</v>
      </c>
      <c r="E59" s="34">
        <v>800</v>
      </c>
      <c r="F59" s="35" t="s">
        <v>39</v>
      </c>
      <c r="G59" s="35" t="s">
        <v>43</v>
      </c>
      <c r="H59" s="5">
        <f>20+18.4</f>
        <v>38.4</v>
      </c>
      <c r="I59" s="8">
        <v>15.9</v>
      </c>
      <c r="J59" s="36">
        <f t="shared" si="0"/>
        <v>22.5</v>
      </c>
      <c r="K59" s="37">
        <f t="shared" si="1"/>
        <v>41.40625</v>
      </c>
    </row>
    <row r="60" spans="1:11" ht="15">
      <c r="A60" s="49" t="s">
        <v>32</v>
      </c>
      <c r="B60" s="33">
        <v>7499907</v>
      </c>
      <c r="C60" s="34">
        <v>74005</v>
      </c>
      <c r="D60" s="34">
        <v>99070</v>
      </c>
      <c r="E60" s="34">
        <v>200</v>
      </c>
      <c r="F60" s="35" t="s">
        <v>39</v>
      </c>
      <c r="G60" s="35" t="s">
        <v>43</v>
      </c>
      <c r="H60" s="5">
        <v>21.5</v>
      </c>
      <c r="I60" s="8">
        <v>0</v>
      </c>
      <c r="J60" s="36">
        <f t="shared" si="0"/>
        <v>21.5</v>
      </c>
      <c r="K60" s="37">
        <f t="shared" si="1"/>
        <v>0</v>
      </c>
    </row>
    <row r="61" spans="1:11" ht="48">
      <c r="A61" s="52" t="s">
        <v>66</v>
      </c>
      <c r="B61" s="33">
        <v>7499928</v>
      </c>
      <c r="C61" s="34">
        <v>74006</v>
      </c>
      <c r="D61" s="34">
        <v>99280</v>
      </c>
      <c r="E61" s="34">
        <v>200</v>
      </c>
      <c r="F61" s="35" t="s">
        <v>39</v>
      </c>
      <c r="G61" s="35" t="s">
        <v>43</v>
      </c>
      <c r="H61" s="5">
        <f>316.2+67</f>
        <v>383.2</v>
      </c>
      <c r="I61" s="8">
        <v>108.9</v>
      </c>
      <c r="J61" s="36">
        <f t="shared" si="0"/>
        <v>274.29999999999995</v>
      </c>
      <c r="K61" s="37">
        <f t="shared" si="1"/>
        <v>28.41858037578288</v>
      </c>
    </row>
    <row r="62" spans="1:11" ht="60">
      <c r="A62" s="49" t="s">
        <v>33</v>
      </c>
      <c r="B62" s="33">
        <v>7499908</v>
      </c>
      <c r="C62" s="34">
        <v>74007</v>
      </c>
      <c r="D62" s="34">
        <v>99080</v>
      </c>
      <c r="E62" s="34">
        <v>200</v>
      </c>
      <c r="F62" s="35" t="s">
        <v>46</v>
      </c>
      <c r="G62" s="35" t="s">
        <v>39</v>
      </c>
      <c r="H62" s="5">
        <f>311.4+162-13.5-0.4</f>
        <v>459.5</v>
      </c>
      <c r="I62" s="8">
        <v>314.5</v>
      </c>
      <c r="J62" s="36">
        <f t="shared" si="0"/>
        <v>145</v>
      </c>
      <c r="K62" s="37">
        <f t="shared" si="1"/>
        <v>68.44396082698584</v>
      </c>
    </row>
    <row r="63" spans="1:11" s="6" customFormat="1" ht="30">
      <c r="A63" s="49" t="s">
        <v>122</v>
      </c>
      <c r="B63" s="33"/>
      <c r="C63" s="34">
        <v>74008</v>
      </c>
      <c r="D63" s="34">
        <v>99090</v>
      </c>
      <c r="E63" s="34">
        <v>200</v>
      </c>
      <c r="F63" s="35" t="s">
        <v>39</v>
      </c>
      <c r="G63" s="35" t="s">
        <v>43</v>
      </c>
      <c r="H63" s="5">
        <v>10</v>
      </c>
      <c r="I63" s="8">
        <v>0</v>
      </c>
      <c r="J63" s="36">
        <f t="shared" si="0"/>
        <v>10</v>
      </c>
      <c r="K63" s="37">
        <f t="shared" si="1"/>
        <v>0</v>
      </c>
    </row>
    <row r="64" spans="1:11" ht="30">
      <c r="A64" s="49" t="s">
        <v>72</v>
      </c>
      <c r="B64" s="33">
        <v>7499910</v>
      </c>
      <c r="C64" s="34">
        <v>74009</v>
      </c>
      <c r="D64" s="34">
        <v>99100</v>
      </c>
      <c r="E64" s="34">
        <v>200</v>
      </c>
      <c r="F64" s="35" t="s">
        <v>41</v>
      </c>
      <c r="G64" s="35" t="s">
        <v>49</v>
      </c>
      <c r="H64" s="5">
        <v>50</v>
      </c>
      <c r="I64" s="8">
        <v>0</v>
      </c>
      <c r="J64" s="36">
        <f t="shared" si="0"/>
        <v>50</v>
      </c>
      <c r="K64" s="37">
        <f t="shared" si="1"/>
        <v>0</v>
      </c>
    </row>
    <row r="65" spans="1:11" ht="24">
      <c r="A65" s="52" t="s">
        <v>95</v>
      </c>
      <c r="B65" s="33"/>
      <c r="C65" s="34">
        <v>74010</v>
      </c>
      <c r="D65" s="45" t="s">
        <v>96</v>
      </c>
      <c r="E65" s="34">
        <v>200</v>
      </c>
      <c r="F65" s="47" t="s">
        <v>39</v>
      </c>
      <c r="G65" s="47" t="s">
        <v>43</v>
      </c>
      <c r="H65" s="5">
        <v>60</v>
      </c>
      <c r="I65" s="8">
        <v>0</v>
      </c>
      <c r="J65" s="36">
        <f t="shared" si="0"/>
        <v>60</v>
      </c>
      <c r="K65" s="37">
        <f t="shared" si="1"/>
        <v>0</v>
      </c>
    </row>
    <row r="66" spans="1:11" ht="15">
      <c r="A66" s="52" t="s">
        <v>71</v>
      </c>
      <c r="B66" s="33"/>
      <c r="C66" s="34">
        <v>74012</v>
      </c>
      <c r="D66" s="34">
        <v>99290</v>
      </c>
      <c r="E66" s="34">
        <v>200</v>
      </c>
      <c r="F66" s="35" t="s">
        <v>39</v>
      </c>
      <c r="G66" s="35" t="s">
        <v>43</v>
      </c>
      <c r="H66" s="5">
        <v>100</v>
      </c>
      <c r="I66" s="8">
        <v>29.7</v>
      </c>
      <c r="J66" s="36">
        <f t="shared" si="0"/>
        <v>70.3</v>
      </c>
      <c r="K66" s="37">
        <f t="shared" si="1"/>
        <v>29.7</v>
      </c>
    </row>
    <row r="67" spans="1:11" s="2" customFormat="1" ht="45">
      <c r="A67" s="29" t="s">
        <v>23</v>
      </c>
      <c r="B67" s="30">
        <v>7500000</v>
      </c>
      <c r="C67" s="23">
        <v>75000</v>
      </c>
      <c r="D67" s="24" t="s">
        <v>67</v>
      </c>
      <c r="E67" s="23"/>
      <c r="F67" s="24"/>
      <c r="G67" s="24"/>
      <c r="H67" s="31">
        <f>SUM(H68:H77)</f>
        <v>8540.199999999999</v>
      </c>
      <c r="I67" s="32">
        <f>SUM(I68:I77)</f>
        <v>4015.0999999999995</v>
      </c>
      <c r="J67" s="27">
        <f t="shared" si="0"/>
        <v>4525.099999999999</v>
      </c>
      <c r="K67" s="28">
        <f t="shared" si="1"/>
        <v>47.01412144914639</v>
      </c>
    </row>
    <row r="68" spans="1:11" ht="15">
      <c r="A68" s="79" t="s">
        <v>60</v>
      </c>
      <c r="B68" s="33">
        <v>7519999</v>
      </c>
      <c r="C68" s="34">
        <v>75001</v>
      </c>
      <c r="D68" s="53" t="s">
        <v>109</v>
      </c>
      <c r="E68" s="34">
        <v>200</v>
      </c>
      <c r="F68" s="35" t="s">
        <v>41</v>
      </c>
      <c r="G68" s="35" t="s">
        <v>48</v>
      </c>
      <c r="H68" s="5">
        <f>894.4+457.2</f>
        <v>1351.6</v>
      </c>
      <c r="I68" s="8">
        <v>690.1</v>
      </c>
      <c r="J68" s="36">
        <f t="shared" si="0"/>
        <v>661.4999999999999</v>
      </c>
      <c r="K68" s="37">
        <f t="shared" si="1"/>
        <v>51.05800532701983</v>
      </c>
    </row>
    <row r="69" spans="1:11" ht="15">
      <c r="A69" s="80"/>
      <c r="B69" s="33">
        <v>7519999</v>
      </c>
      <c r="C69" s="34">
        <v>75001</v>
      </c>
      <c r="D69" s="53" t="s">
        <v>109</v>
      </c>
      <c r="E69" s="34">
        <v>800</v>
      </c>
      <c r="F69" s="35" t="s">
        <v>41</v>
      </c>
      <c r="G69" s="35" t="s">
        <v>48</v>
      </c>
      <c r="H69" s="5">
        <v>1426.4</v>
      </c>
      <c r="I69" s="8">
        <v>706.4</v>
      </c>
      <c r="J69" s="36">
        <f t="shared" si="0"/>
        <v>720.0000000000001</v>
      </c>
      <c r="K69" s="37">
        <f t="shared" si="1"/>
        <v>49.523275378575434</v>
      </c>
    </row>
    <row r="70" spans="1:11" ht="15">
      <c r="A70" s="52" t="s">
        <v>106</v>
      </c>
      <c r="B70" s="33"/>
      <c r="C70" s="44">
        <v>75002</v>
      </c>
      <c r="D70" s="45" t="s">
        <v>105</v>
      </c>
      <c r="E70" s="47" t="s">
        <v>99</v>
      </c>
      <c r="F70" s="46" t="s">
        <v>46</v>
      </c>
      <c r="G70" s="47" t="s">
        <v>47</v>
      </c>
      <c r="H70" s="5">
        <v>670</v>
      </c>
      <c r="I70" s="8">
        <v>0</v>
      </c>
      <c r="J70" s="36">
        <f t="shared" si="0"/>
        <v>670</v>
      </c>
      <c r="K70" s="37">
        <f t="shared" si="1"/>
        <v>0</v>
      </c>
    </row>
    <row r="71" spans="1:11" ht="24" customHeight="1">
      <c r="A71" s="83" t="s">
        <v>123</v>
      </c>
      <c r="B71" s="33"/>
      <c r="C71" s="34">
        <v>75003</v>
      </c>
      <c r="D71" s="34" t="s">
        <v>107</v>
      </c>
      <c r="E71" s="47" t="s">
        <v>108</v>
      </c>
      <c r="F71" s="46" t="s">
        <v>45</v>
      </c>
      <c r="G71" s="47" t="s">
        <v>40</v>
      </c>
      <c r="H71" s="5">
        <f>281.5+10</f>
        <v>291.5</v>
      </c>
      <c r="I71" s="8">
        <v>145</v>
      </c>
      <c r="J71" s="36">
        <f t="shared" si="0"/>
        <v>146.5</v>
      </c>
      <c r="K71" s="37">
        <f t="shared" si="1"/>
        <v>49.74271012006861</v>
      </c>
    </row>
    <row r="72" spans="1:11" ht="15">
      <c r="A72" s="84"/>
      <c r="B72" s="33"/>
      <c r="C72" s="34">
        <v>75003</v>
      </c>
      <c r="D72" s="34">
        <v>50200</v>
      </c>
      <c r="E72" s="47" t="s">
        <v>108</v>
      </c>
      <c r="F72" s="46" t="s">
        <v>45</v>
      </c>
      <c r="G72" s="47" t="s">
        <v>40</v>
      </c>
      <c r="H72" s="5">
        <v>113.6</v>
      </c>
      <c r="I72" s="8">
        <v>87.9</v>
      </c>
      <c r="J72" s="36">
        <f t="shared" si="0"/>
        <v>25.69999999999999</v>
      </c>
      <c r="K72" s="37">
        <f t="shared" si="1"/>
        <v>77.37676056338029</v>
      </c>
    </row>
    <row r="73" spans="1:11" ht="15">
      <c r="A73" s="85"/>
      <c r="B73" s="33"/>
      <c r="C73" s="34">
        <v>75003</v>
      </c>
      <c r="D73" s="34" t="s">
        <v>121</v>
      </c>
      <c r="E73" s="47" t="s">
        <v>108</v>
      </c>
      <c r="F73" s="46" t="s">
        <v>45</v>
      </c>
      <c r="G73" s="47" t="s">
        <v>40</v>
      </c>
      <c r="H73" s="5">
        <v>94.1</v>
      </c>
      <c r="I73" s="8">
        <v>70.3</v>
      </c>
      <c r="J73" s="36">
        <f t="shared" si="0"/>
        <v>23.799999999999997</v>
      </c>
      <c r="K73" s="37">
        <f t="shared" si="1"/>
        <v>74.70775770456962</v>
      </c>
    </row>
    <row r="74" spans="1:11" ht="15">
      <c r="A74" s="49" t="s">
        <v>26</v>
      </c>
      <c r="B74" s="33">
        <v>7599913</v>
      </c>
      <c r="C74" s="34">
        <v>75004</v>
      </c>
      <c r="D74" s="34">
        <v>99130</v>
      </c>
      <c r="E74" s="34">
        <v>200</v>
      </c>
      <c r="F74" s="35" t="s">
        <v>46</v>
      </c>
      <c r="G74" s="35" t="s">
        <v>40</v>
      </c>
      <c r="H74" s="5">
        <f>983.6+60-60</f>
        <v>983.5999999999999</v>
      </c>
      <c r="I74" s="8">
        <v>610.8</v>
      </c>
      <c r="J74" s="36">
        <f t="shared" si="0"/>
        <v>372.79999999999995</v>
      </c>
      <c r="K74" s="37">
        <f t="shared" si="1"/>
        <v>62.09841398942659</v>
      </c>
    </row>
    <row r="75" spans="1:11" ht="15">
      <c r="A75" s="79" t="s">
        <v>25</v>
      </c>
      <c r="B75" s="33">
        <v>7590420</v>
      </c>
      <c r="C75" s="34">
        <v>75005</v>
      </c>
      <c r="D75" s="35" t="s">
        <v>83</v>
      </c>
      <c r="E75" s="34">
        <v>100</v>
      </c>
      <c r="F75" s="35" t="s">
        <v>46</v>
      </c>
      <c r="G75" s="35" t="s">
        <v>46</v>
      </c>
      <c r="H75" s="5">
        <f>1403+215.9</f>
        <v>1618.9</v>
      </c>
      <c r="I75" s="8">
        <v>647.2</v>
      </c>
      <c r="J75" s="36">
        <f t="shared" si="0"/>
        <v>971.7</v>
      </c>
      <c r="K75" s="37">
        <f t="shared" si="1"/>
        <v>39.97776267836185</v>
      </c>
    </row>
    <row r="76" spans="1:11" ht="15">
      <c r="A76" s="80"/>
      <c r="B76" s="33">
        <v>7590420</v>
      </c>
      <c r="C76" s="34">
        <v>75005</v>
      </c>
      <c r="D76" s="35" t="s">
        <v>83</v>
      </c>
      <c r="E76" s="34">
        <v>800</v>
      </c>
      <c r="F76" s="35" t="s">
        <v>46</v>
      </c>
      <c r="G76" s="35" t="s">
        <v>46</v>
      </c>
      <c r="H76" s="5">
        <v>148.1</v>
      </c>
      <c r="I76" s="8">
        <v>43.7</v>
      </c>
      <c r="J76" s="36">
        <f aca="true" t="shared" si="2" ref="J76:J128">H76-I76</f>
        <v>104.39999999999999</v>
      </c>
      <c r="K76" s="37">
        <f aca="true" t="shared" si="3" ref="K76:K128">I76/H76*100</f>
        <v>29.507089804186364</v>
      </c>
    </row>
    <row r="77" spans="1:11" ht="15">
      <c r="A77" s="49" t="s">
        <v>24</v>
      </c>
      <c r="B77" s="33">
        <v>7599912</v>
      </c>
      <c r="C77" s="34">
        <v>75006</v>
      </c>
      <c r="D77" s="34">
        <v>99110</v>
      </c>
      <c r="E77" s="34">
        <v>800</v>
      </c>
      <c r="F77" s="35" t="s">
        <v>46</v>
      </c>
      <c r="G77" s="35" t="s">
        <v>40</v>
      </c>
      <c r="H77" s="5">
        <f>1782.4+60</f>
        <v>1842.4</v>
      </c>
      <c r="I77" s="8">
        <v>1013.7</v>
      </c>
      <c r="J77" s="36">
        <f t="shared" si="2"/>
        <v>828.7</v>
      </c>
      <c r="K77" s="37">
        <f t="shared" si="3"/>
        <v>55.02062527138515</v>
      </c>
    </row>
    <row r="78" spans="1:11" s="2" customFormat="1" ht="15">
      <c r="A78" s="29" t="s">
        <v>8</v>
      </c>
      <c r="B78" s="30">
        <v>7700000</v>
      </c>
      <c r="C78" s="23">
        <v>77000</v>
      </c>
      <c r="D78" s="24" t="s">
        <v>67</v>
      </c>
      <c r="E78" s="23"/>
      <c r="F78" s="24"/>
      <c r="G78" s="24"/>
      <c r="H78" s="31">
        <f>H79+H88+H97+H100+H103+H104+H101+H102</f>
        <v>86351.00000000001</v>
      </c>
      <c r="I78" s="32">
        <f>I79+I88+I97+I100+I103+I104+I101+I102</f>
        <v>44056.50000000001</v>
      </c>
      <c r="J78" s="27">
        <f t="shared" si="2"/>
        <v>42294.50000000001</v>
      </c>
      <c r="K78" s="28">
        <f t="shared" si="3"/>
        <v>51.02025454250675</v>
      </c>
    </row>
    <row r="79" spans="1:11" ht="30">
      <c r="A79" s="54" t="s">
        <v>38</v>
      </c>
      <c r="B79" s="55">
        <v>7710000</v>
      </c>
      <c r="C79" s="56">
        <v>77100</v>
      </c>
      <c r="D79" s="57" t="s">
        <v>67</v>
      </c>
      <c r="E79" s="56"/>
      <c r="F79" s="57"/>
      <c r="G79" s="57"/>
      <c r="H79" s="31">
        <f>SUM(H80:H87)</f>
        <v>40760.90000000001</v>
      </c>
      <c r="I79" s="32">
        <f>SUM(I80:I87)</f>
        <v>20038.7</v>
      </c>
      <c r="J79" s="27">
        <f t="shared" si="2"/>
        <v>20722.200000000008</v>
      </c>
      <c r="K79" s="28">
        <f t="shared" si="3"/>
        <v>49.1615739593581</v>
      </c>
    </row>
    <row r="80" spans="1:11" ht="30">
      <c r="A80" s="58" t="s">
        <v>9</v>
      </c>
      <c r="B80" s="59">
        <v>7717370</v>
      </c>
      <c r="C80" s="42">
        <v>77101</v>
      </c>
      <c r="D80" s="60">
        <v>76700</v>
      </c>
      <c r="E80" s="60">
        <v>600</v>
      </c>
      <c r="F80" s="61" t="s">
        <v>44</v>
      </c>
      <c r="G80" s="61" t="s">
        <v>39</v>
      </c>
      <c r="H80" s="62">
        <f>25402.9-275.8</f>
        <v>25127.100000000002</v>
      </c>
      <c r="I80" s="8">
        <v>12510</v>
      </c>
      <c r="J80" s="36">
        <f t="shared" si="2"/>
        <v>12617.100000000002</v>
      </c>
      <c r="K80" s="37">
        <f t="shared" si="3"/>
        <v>49.78688348436548</v>
      </c>
    </row>
    <row r="81" spans="1:11" ht="15">
      <c r="A81" s="86" t="s">
        <v>63</v>
      </c>
      <c r="B81" s="33">
        <v>7710059</v>
      </c>
      <c r="C81" s="42">
        <v>77102</v>
      </c>
      <c r="D81" s="35" t="s">
        <v>84</v>
      </c>
      <c r="E81" s="34">
        <v>600</v>
      </c>
      <c r="F81" s="35" t="s">
        <v>44</v>
      </c>
      <c r="G81" s="35" t="s">
        <v>39</v>
      </c>
      <c r="H81" s="5">
        <f>13863.8-500+120.6</f>
        <v>13484.4</v>
      </c>
      <c r="I81" s="8">
        <v>6461.5</v>
      </c>
      <c r="J81" s="36">
        <f t="shared" si="2"/>
        <v>7022.9</v>
      </c>
      <c r="K81" s="37">
        <f t="shared" si="3"/>
        <v>47.91833526148735</v>
      </c>
    </row>
    <row r="82" spans="1:11" ht="15">
      <c r="A82" s="88"/>
      <c r="B82" s="59">
        <v>7717390</v>
      </c>
      <c r="C82" s="42">
        <v>77102</v>
      </c>
      <c r="D82" s="60">
        <v>76900</v>
      </c>
      <c r="E82" s="60">
        <v>600</v>
      </c>
      <c r="F82" s="35" t="s">
        <v>44</v>
      </c>
      <c r="G82" s="35" t="s">
        <v>39</v>
      </c>
      <c r="H82" s="62">
        <v>198.1</v>
      </c>
      <c r="I82" s="8">
        <v>95.1</v>
      </c>
      <c r="J82" s="36">
        <f t="shared" si="2"/>
        <v>103</v>
      </c>
      <c r="K82" s="37">
        <f t="shared" si="3"/>
        <v>48.00605754669359</v>
      </c>
    </row>
    <row r="83" spans="1:11" ht="15">
      <c r="A83" s="87"/>
      <c r="B83" s="33">
        <v>7719915</v>
      </c>
      <c r="C83" s="42">
        <v>77102</v>
      </c>
      <c r="D83" s="34">
        <v>99150</v>
      </c>
      <c r="E83" s="34">
        <v>600</v>
      </c>
      <c r="F83" s="35" t="s">
        <v>44</v>
      </c>
      <c r="G83" s="35" t="s">
        <v>39</v>
      </c>
      <c r="H83" s="5">
        <f>1272.4-289.6</f>
        <v>982.8000000000001</v>
      </c>
      <c r="I83" s="8">
        <v>415.7</v>
      </c>
      <c r="J83" s="36">
        <f t="shared" si="2"/>
        <v>567.1000000000001</v>
      </c>
      <c r="K83" s="37">
        <f t="shared" si="3"/>
        <v>42.297517297517295</v>
      </c>
    </row>
    <row r="84" spans="1:11" ht="45">
      <c r="A84" s="49" t="s">
        <v>10</v>
      </c>
      <c r="B84" s="33">
        <v>7719916</v>
      </c>
      <c r="C84" s="42">
        <v>77104</v>
      </c>
      <c r="D84" s="34">
        <v>99160</v>
      </c>
      <c r="E84" s="34">
        <v>200</v>
      </c>
      <c r="F84" s="35" t="s">
        <v>44</v>
      </c>
      <c r="G84" s="35" t="s">
        <v>39</v>
      </c>
      <c r="H84" s="5">
        <v>19.8</v>
      </c>
      <c r="I84" s="8">
        <v>0</v>
      </c>
      <c r="J84" s="36">
        <f t="shared" si="2"/>
        <v>19.8</v>
      </c>
      <c r="K84" s="37">
        <f t="shared" si="3"/>
        <v>0</v>
      </c>
    </row>
    <row r="85" spans="1:11" ht="15">
      <c r="A85" s="86" t="s">
        <v>58</v>
      </c>
      <c r="B85" s="41">
        <v>7717200</v>
      </c>
      <c r="C85" s="42">
        <v>77107</v>
      </c>
      <c r="D85" s="42">
        <v>77800</v>
      </c>
      <c r="E85" s="60">
        <v>100</v>
      </c>
      <c r="F85" s="61" t="s">
        <v>44</v>
      </c>
      <c r="G85" s="35" t="s">
        <v>48</v>
      </c>
      <c r="H85" s="62">
        <v>34.4</v>
      </c>
      <c r="I85" s="8">
        <v>13.7</v>
      </c>
      <c r="J85" s="36">
        <f t="shared" si="2"/>
        <v>20.7</v>
      </c>
      <c r="K85" s="37">
        <f t="shared" si="3"/>
        <v>39.825581395348834</v>
      </c>
    </row>
    <row r="86" spans="1:11" ht="15">
      <c r="A86" s="88"/>
      <c r="B86" s="41">
        <v>7717200</v>
      </c>
      <c r="C86" s="42">
        <v>77107</v>
      </c>
      <c r="D86" s="42">
        <v>77800</v>
      </c>
      <c r="E86" s="60">
        <v>200</v>
      </c>
      <c r="F86" s="61" t="s">
        <v>44</v>
      </c>
      <c r="G86" s="35" t="s">
        <v>48</v>
      </c>
      <c r="H86" s="62">
        <f>13.2-3.9</f>
        <v>9.299999999999999</v>
      </c>
      <c r="I86" s="8">
        <v>2.7</v>
      </c>
      <c r="J86" s="36">
        <f t="shared" si="2"/>
        <v>6.599999999999999</v>
      </c>
      <c r="K86" s="37">
        <f t="shared" si="3"/>
        <v>29.032258064516135</v>
      </c>
    </row>
    <row r="87" spans="1:11" ht="15">
      <c r="A87" s="87"/>
      <c r="B87" s="59">
        <v>7717350</v>
      </c>
      <c r="C87" s="42">
        <v>77107</v>
      </c>
      <c r="D87" s="60">
        <v>77900</v>
      </c>
      <c r="E87" s="60">
        <v>300</v>
      </c>
      <c r="F87" s="35" t="s">
        <v>45</v>
      </c>
      <c r="G87" s="35" t="s">
        <v>41</v>
      </c>
      <c r="H87" s="62">
        <f>1082-14.1-162.9</f>
        <v>905.0000000000001</v>
      </c>
      <c r="I87" s="8">
        <v>540</v>
      </c>
      <c r="J87" s="36">
        <f t="shared" si="2"/>
        <v>365.0000000000001</v>
      </c>
      <c r="K87" s="37">
        <f t="shared" si="3"/>
        <v>59.66850828729281</v>
      </c>
    </row>
    <row r="88" spans="1:11" ht="30">
      <c r="A88" s="54" t="s">
        <v>11</v>
      </c>
      <c r="B88" s="55">
        <v>7720000</v>
      </c>
      <c r="C88" s="56">
        <v>77200</v>
      </c>
      <c r="D88" s="57" t="s">
        <v>67</v>
      </c>
      <c r="E88" s="56"/>
      <c r="F88" s="57"/>
      <c r="G88" s="57"/>
      <c r="H88" s="31">
        <f>SUM(H89:H96)</f>
        <v>32881.9</v>
      </c>
      <c r="I88" s="32">
        <f>SUM(I89:I96)</f>
        <v>17702.1</v>
      </c>
      <c r="J88" s="27">
        <f t="shared" si="2"/>
        <v>15179.800000000003</v>
      </c>
      <c r="K88" s="28">
        <f t="shared" si="3"/>
        <v>53.83539272365647</v>
      </c>
    </row>
    <row r="89" spans="1:11" ht="15">
      <c r="A89" s="79" t="s">
        <v>14</v>
      </c>
      <c r="B89" s="33">
        <v>7720059</v>
      </c>
      <c r="C89" s="42">
        <v>77201</v>
      </c>
      <c r="D89" s="35" t="s">
        <v>84</v>
      </c>
      <c r="E89" s="34">
        <v>600</v>
      </c>
      <c r="F89" s="35" t="s">
        <v>44</v>
      </c>
      <c r="G89" s="35" t="s">
        <v>47</v>
      </c>
      <c r="H89" s="5">
        <f>4245.5-100-229.8</f>
        <v>3915.7</v>
      </c>
      <c r="I89" s="8">
        <v>1974.3</v>
      </c>
      <c r="J89" s="36">
        <f t="shared" si="2"/>
        <v>1941.3999999999999</v>
      </c>
      <c r="K89" s="37">
        <f t="shared" si="3"/>
        <v>50.420103685164854</v>
      </c>
    </row>
    <row r="90" spans="1:11" ht="15">
      <c r="A90" s="80"/>
      <c r="B90" s="59">
        <v>7727340</v>
      </c>
      <c r="C90" s="42">
        <v>77201</v>
      </c>
      <c r="D90" s="60">
        <v>77000</v>
      </c>
      <c r="E90" s="60">
        <v>600</v>
      </c>
      <c r="F90" s="35" t="s">
        <v>44</v>
      </c>
      <c r="G90" s="35" t="s">
        <v>47</v>
      </c>
      <c r="H90" s="62">
        <f>28915.7-461.9-451.3</f>
        <v>28002.5</v>
      </c>
      <c r="I90" s="8">
        <v>15195.1</v>
      </c>
      <c r="J90" s="36">
        <f t="shared" si="2"/>
        <v>12807.4</v>
      </c>
      <c r="K90" s="37">
        <f t="shared" si="3"/>
        <v>54.26336934202304</v>
      </c>
    </row>
    <row r="91" spans="1:11" ht="15">
      <c r="A91" s="86" t="s">
        <v>59</v>
      </c>
      <c r="B91" s="59">
        <v>7727400</v>
      </c>
      <c r="C91" s="42">
        <v>77202</v>
      </c>
      <c r="D91" s="60">
        <v>77200</v>
      </c>
      <c r="E91" s="60">
        <v>600</v>
      </c>
      <c r="F91" s="35" t="s">
        <v>44</v>
      </c>
      <c r="G91" s="35" t="s">
        <v>47</v>
      </c>
      <c r="H91" s="62">
        <v>588.4</v>
      </c>
      <c r="I91" s="8">
        <v>365.3</v>
      </c>
      <c r="J91" s="36">
        <f t="shared" si="2"/>
        <v>223.09999999999997</v>
      </c>
      <c r="K91" s="37">
        <f t="shared" si="3"/>
        <v>62.08361658735555</v>
      </c>
    </row>
    <row r="92" spans="1:11" ht="15">
      <c r="A92" s="88"/>
      <c r="B92" s="59"/>
      <c r="C92" s="42">
        <v>77202</v>
      </c>
      <c r="D92" s="60">
        <v>77270</v>
      </c>
      <c r="E92" s="60">
        <v>600</v>
      </c>
      <c r="F92" s="35" t="s">
        <v>44</v>
      </c>
      <c r="G92" s="35" t="s">
        <v>47</v>
      </c>
      <c r="H92" s="62">
        <v>150</v>
      </c>
      <c r="I92" s="8">
        <v>95.6</v>
      </c>
      <c r="J92" s="36">
        <f t="shared" si="2"/>
        <v>54.400000000000006</v>
      </c>
      <c r="K92" s="37">
        <f t="shared" si="3"/>
        <v>63.733333333333334</v>
      </c>
    </row>
    <row r="93" spans="1:11" ht="15">
      <c r="A93" s="88"/>
      <c r="B93" s="41">
        <v>7727330</v>
      </c>
      <c r="C93" s="42">
        <v>77202</v>
      </c>
      <c r="D93" s="42">
        <v>77300</v>
      </c>
      <c r="E93" s="60">
        <v>100</v>
      </c>
      <c r="F93" s="35" t="s">
        <v>44</v>
      </c>
      <c r="G93" s="35" t="s">
        <v>48</v>
      </c>
      <c r="H93" s="62">
        <v>43</v>
      </c>
      <c r="I93" s="8">
        <v>18.8</v>
      </c>
      <c r="J93" s="36">
        <f t="shared" si="2"/>
        <v>24.2</v>
      </c>
      <c r="K93" s="37">
        <f t="shared" si="3"/>
        <v>43.72093023255814</v>
      </c>
    </row>
    <row r="94" spans="1:11" ht="15">
      <c r="A94" s="87"/>
      <c r="B94" s="41">
        <v>7727330</v>
      </c>
      <c r="C94" s="42">
        <v>77202</v>
      </c>
      <c r="D94" s="42">
        <v>77300</v>
      </c>
      <c r="E94" s="60">
        <v>200</v>
      </c>
      <c r="F94" s="35" t="s">
        <v>44</v>
      </c>
      <c r="G94" s="35" t="s">
        <v>48</v>
      </c>
      <c r="H94" s="62">
        <f>5.7-2.4</f>
        <v>3.3000000000000003</v>
      </c>
      <c r="I94" s="8">
        <v>0</v>
      </c>
      <c r="J94" s="36">
        <f t="shared" si="2"/>
        <v>3.3000000000000003</v>
      </c>
      <c r="K94" s="37">
        <f t="shared" si="3"/>
        <v>0</v>
      </c>
    </row>
    <row r="95" spans="1:11" ht="30">
      <c r="A95" s="49" t="s">
        <v>120</v>
      </c>
      <c r="B95" s="41"/>
      <c r="C95" s="42">
        <v>77205</v>
      </c>
      <c r="D95" s="34">
        <v>69100</v>
      </c>
      <c r="E95" s="60">
        <v>600</v>
      </c>
      <c r="F95" s="35" t="s">
        <v>44</v>
      </c>
      <c r="G95" s="35" t="s">
        <v>47</v>
      </c>
      <c r="H95" s="62">
        <v>50</v>
      </c>
      <c r="I95" s="8">
        <v>50</v>
      </c>
      <c r="J95" s="36">
        <f t="shared" si="2"/>
        <v>0</v>
      </c>
      <c r="K95" s="37">
        <f t="shared" si="3"/>
        <v>100</v>
      </c>
    </row>
    <row r="96" spans="1:11" ht="30">
      <c r="A96" s="49" t="s">
        <v>12</v>
      </c>
      <c r="B96" s="33">
        <v>7729917</v>
      </c>
      <c r="C96" s="42">
        <v>77204</v>
      </c>
      <c r="D96" s="34">
        <v>99170</v>
      </c>
      <c r="E96" s="34">
        <v>200</v>
      </c>
      <c r="F96" s="35" t="s">
        <v>44</v>
      </c>
      <c r="G96" s="35" t="s">
        <v>47</v>
      </c>
      <c r="H96" s="5">
        <v>129</v>
      </c>
      <c r="I96" s="8">
        <v>3</v>
      </c>
      <c r="J96" s="36">
        <f t="shared" si="2"/>
        <v>126</v>
      </c>
      <c r="K96" s="37">
        <f t="shared" si="3"/>
        <v>2.3255813953488373</v>
      </c>
    </row>
    <row r="97" spans="1:11" ht="30">
      <c r="A97" s="54" t="s">
        <v>13</v>
      </c>
      <c r="B97" s="55">
        <v>7730000</v>
      </c>
      <c r="C97" s="56">
        <v>77300</v>
      </c>
      <c r="D97" s="57" t="s">
        <v>67</v>
      </c>
      <c r="E97" s="56"/>
      <c r="F97" s="57"/>
      <c r="G97" s="57"/>
      <c r="H97" s="63">
        <f>H98+H99</f>
        <v>11215.400000000001</v>
      </c>
      <c r="I97" s="64">
        <f>I98+I99</f>
        <v>5805.8</v>
      </c>
      <c r="J97" s="27">
        <f t="shared" si="2"/>
        <v>5409.600000000001</v>
      </c>
      <c r="K97" s="28">
        <f t="shared" si="3"/>
        <v>51.76632130820121</v>
      </c>
    </row>
    <row r="98" spans="1:11" ht="15">
      <c r="A98" s="89" t="s">
        <v>91</v>
      </c>
      <c r="B98" s="33">
        <v>7730059</v>
      </c>
      <c r="C98" s="34">
        <v>77301</v>
      </c>
      <c r="D98" s="50" t="s">
        <v>88</v>
      </c>
      <c r="E98" s="34">
        <v>600</v>
      </c>
      <c r="F98" s="35" t="s">
        <v>44</v>
      </c>
      <c r="G98" s="35" t="s">
        <v>47</v>
      </c>
      <c r="H98" s="5">
        <f>5816.6-1.5</f>
        <v>5815.1</v>
      </c>
      <c r="I98" s="8">
        <v>3330.4</v>
      </c>
      <c r="J98" s="36">
        <f t="shared" si="2"/>
        <v>2484.7000000000003</v>
      </c>
      <c r="K98" s="37">
        <f t="shared" si="3"/>
        <v>57.27158604323227</v>
      </c>
    </row>
    <row r="99" spans="1:11" ht="15">
      <c r="A99" s="90"/>
      <c r="B99" s="33">
        <v>7730059</v>
      </c>
      <c r="C99" s="34">
        <v>77301</v>
      </c>
      <c r="D99" s="50" t="s">
        <v>89</v>
      </c>
      <c r="E99" s="34">
        <v>600</v>
      </c>
      <c r="F99" s="35" t="s">
        <v>44</v>
      </c>
      <c r="G99" s="35" t="s">
        <v>47</v>
      </c>
      <c r="H99" s="5">
        <f>5400+0.3</f>
        <v>5400.3</v>
      </c>
      <c r="I99" s="8">
        <v>2475.4</v>
      </c>
      <c r="J99" s="36">
        <f t="shared" si="2"/>
        <v>2924.9</v>
      </c>
      <c r="K99" s="37">
        <f t="shared" si="3"/>
        <v>45.838194174397714</v>
      </c>
    </row>
    <row r="100" spans="1:11" ht="15">
      <c r="A100" s="79" t="s">
        <v>15</v>
      </c>
      <c r="B100" s="33">
        <v>7790420</v>
      </c>
      <c r="C100" s="34">
        <v>77001</v>
      </c>
      <c r="D100" s="35" t="s">
        <v>83</v>
      </c>
      <c r="E100" s="34">
        <v>100</v>
      </c>
      <c r="F100" s="35" t="s">
        <v>44</v>
      </c>
      <c r="G100" s="35" t="s">
        <v>48</v>
      </c>
      <c r="H100" s="5">
        <v>1401.3</v>
      </c>
      <c r="I100" s="8">
        <v>497.6</v>
      </c>
      <c r="J100" s="36">
        <f t="shared" si="2"/>
        <v>903.6999999999999</v>
      </c>
      <c r="K100" s="37">
        <f t="shared" si="3"/>
        <v>35.50988367944052</v>
      </c>
    </row>
    <row r="101" spans="1:11" ht="15">
      <c r="A101" s="81"/>
      <c r="B101" s="33">
        <v>7790420</v>
      </c>
      <c r="C101" s="34">
        <v>77001</v>
      </c>
      <c r="D101" s="35" t="s">
        <v>83</v>
      </c>
      <c r="E101" s="34">
        <v>200</v>
      </c>
      <c r="F101" s="35" t="s">
        <v>44</v>
      </c>
      <c r="G101" s="35" t="s">
        <v>48</v>
      </c>
      <c r="H101" s="5">
        <f>13.5+14</f>
        <v>27.5</v>
      </c>
      <c r="I101" s="8">
        <v>7.9</v>
      </c>
      <c r="J101" s="36">
        <f t="shared" si="2"/>
        <v>19.6</v>
      </c>
      <c r="K101" s="37">
        <f t="shared" si="3"/>
        <v>28.72727272727273</v>
      </c>
    </row>
    <row r="102" spans="1:11" ht="15">
      <c r="A102" s="80"/>
      <c r="B102" s="33">
        <v>7790420</v>
      </c>
      <c r="C102" s="34">
        <v>77001</v>
      </c>
      <c r="D102" s="35" t="s">
        <v>83</v>
      </c>
      <c r="E102" s="34">
        <v>800</v>
      </c>
      <c r="F102" s="35" t="s">
        <v>44</v>
      </c>
      <c r="G102" s="35" t="s">
        <v>48</v>
      </c>
      <c r="H102" s="5">
        <f>1.2+0.6+2.2</f>
        <v>4</v>
      </c>
      <c r="I102" s="8">
        <v>2</v>
      </c>
      <c r="J102" s="36">
        <f t="shared" si="2"/>
        <v>2</v>
      </c>
      <c r="K102" s="37">
        <f t="shared" si="3"/>
        <v>50</v>
      </c>
    </row>
    <row r="103" spans="1:11" ht="30">
      <c r="A103" s="49" t="s">
        <v>73</v>
      </c>
      <c r="B103" s="33">
        <v>7799918</v>
      </c>
      <c r="C103" s="34">
        <v>77002</v>
      </c>
      <c r="D103" s="34">
        <v>99180</v>
      </c>
      <c r="E103" s="34">
        <v>200</v>
      </c>
      <c r="F103" s="35" t="s">
        <v>44</v>
      </c>
      <c r="G103" s="35" t="s">
        <v>48</v>
      </c>
      <c r="H103" s="5">
        <v>40</v>
      </c>
      <c r="I103" s="8">
        <v>2.4</v>
      </c>
      <c r="J103" s="36">
        <f t="shared" si="2"/>
        <v>37.6</v>
      </c>
      <c r="K103" s="37">
        <f t="shared" si="3"/>
        <v>6</v>
      </c>
    </row>
    <row r="104" spans="1:11" ht="15">
      <c r="A104" s="49" t="s">
        <v>16</v>
      </c>
      <c r="B104" s="33">
        <v>7799919</v>
      </c>
      <c r="C104" s="34">
        <v>77003</v>
      </c>
      <c r="D104" s="34">
        <v>99190</v>
      </c>
      <c r="E104" s="34">
        <v>200</v>
      </c>
      <c r="F104" s="35" t="s">
        <v>44</v>
      </c>
      <c r="G104" s="35" t="s">
        <v>48</v>
      </c>
      <c r="H104" s="5">
        <v>20</v>
      </c>
      <c r="I104" s="8">
        <v>0</v>
      </c>
      <c r="J104" s="36">
        <f t="shared" si="2"/>
        <v>20</v>
      </c>
      <c r="K104" s="37">
        <f t="shared" si="3"/>
        <v>0</v>
      </c>
    </row>
    <row r="105" spans="1:11" s="2" customFormat="1" ht="30">
      <c r="A105" s="29" t="s">
        <v>19</v>
      </c>
      <c r="B105" s="30">
        <v>7800000</v>
      </c>
      <c r="C105" s="23">
        <v>78000</v>
      </c>
      <c r="D105" s="24" t="s">
        <v>67</v>
      </c>
      <c r="E105" s="23"/>
      <c r="F105" s="24"/>
      <c r="G105" s="24"/>
      <c r="H105" s="31">
        <f>SUM(H106:H113)</f>
        <v>11628.599999999999</v>
      </c>
      <c r="I105" s="32">
        <f>SUM(I106:I113)</f>
        <v>5374.9</v>
      </c>
      <c r="J105" s="27">
        <f t="shared" si="2"/>
        <v>6253.699999999999</v>
      </c>
      <c r="K105" s="28">
        <f t="shared" si="3"/>
        <v>46.221385205441756</v>
      </c>
    </row>
    <row r="106" spans="1:11" ht="15">
      <c r="A106" s="79" t="s">
        <v>20</v>
      </c>
      <c r="B106" s="33">
        <v>7899920</v>
      </c>
      <c r="C106" s="34">
        <v>78001</v>
      </c>
      <c r="D106" s="34">
        <v>99200</v>
      </c>
      <c r="E106" s="34">
        <v>600</v>
      </c>
      <c r="F106" s="35" t="s">
        <v>50</v>
      </c>
      <c r="G106" s="35" t="s">
        <v>39</v>
      </c>
      <c r="H106" s="5">
        <f>787.7+217.6</f>
        <v>1005.3000000000001</v>
      </c>
      <c r="I106" s="8">
        <v>461</v>
      </c>
      <c r="J106" s="36">
        <f t="shared" si="2"/>
        <v>544.3000000000001</v>
      </c>
      <c r="K106" s="37">
        <f t="shared" si="3"/>
        <v>45.856958121953646</v>
      </c>
    </row>
    <row r="107" spans="1:11" ht="15">
      <c r="A107" s="80"/>
      <c r="B107" s="33">
        <v>7895144</v>
      </c>
      <c r="C107" s="34">
        <v>78001</v>
      </c>
      <c r="D107" s="34">
        <v>51440</v>
      </c>
      <c r="E107" s="34">
        <v>600</v>
      </c>
      <c r="F107" s="35" t="s">
        <v>50</v>
      </c>
      <c r="G107" s="35" t="s">
        <v>39</v>
      </c>
      <c r="H107" s="5">
        <v>2</v>
      </c>
      <c r="I107" s="8">
        <v>0</v>
      </c>
      <c r="J107" s="36">
        <f t="shared" si="2"/>
        <v>2</v>
      </c>
      <c r="K107" s="37">
        <f t="shared" si="3"/>
        <v>0</v>
      </c>
    </row>
    <row r="108" spans="1:11" ht="60">
      <c r="A108" s="49" t="s">
        <v>21</v>
      </c>
      <c r="B108" s="33">
        <v>7890059</v>
      </c>
      <c r="C108" s="34">
        <v>78002</v>
      </c>
      <c r="D108" s="35" t="s">
        <v>84</v>
      </c>
      <c r="E108" s="34">
        <v>600</v>
      </c>
      <c r="F108" s="35" t="s">
        <v>49</v>
      </c>
      <c r="G108" s="35" t="s">
        <v>47</v>
      </c>
      <c r="H108" s="5">
        <v>854.4</v>
      </c>
      <c r="I108" s="8">
        <v>452.7</v>
      </c>
      <c r="J108" s="36">
        <f t="shared" si="2"/>
        <v>401.7</v>
      </c>
      <c r="K108" s="37">
        <f t="shared" si="3"/>
        <v>52.98455056179775</v>
      </c>
    </row>
    <row r="109" spans="1:11" ht="15">
      <c r="A109" s="49" t="s">
        <v>22</v>
      </c>
      <c r="B109" s="33">
        <v>7890059</v>
      </c>
      <c r="C109" s="34">
        <v>78003</v>
      </c>
      <c r="D109" s="35" t="s">
        <v>84</v>
      </c>
      <c r="E109" s="34">
        <v>600</v>
      </c>
      <c r="F109" s="35" t="s">
        <v>50</v>
      </c>
      <c r="G109" s="35" t="s">
        <v>39</v>
      </c>
      <c r="H109" s="5">
        <f>9045.8-1571.6</f>
        <v>7474.199999999999</v>
      </c>
      <c r="I109" s="8">
        <v>3396</v>
      </c>
      <c r="J109" s="36">
        <f t="shared" si="2"/>
        <v>4078.199999999999</v>
      </c>
      <c r="K109" s="37">
        <f t="shared" si="3"/>
        <v>45.43630087501004</v>
      </c>
    </row>
    <row r="110" spans="1:11" ht="15">
      <c r="A110" s="79" t="s">
        <v>92</v>
      </c>
      <c r="B110" s="33">
        <v>7899921</v>
      </c>
      <c r="C110" s="34">
        <v>78004</v>
      </c>
      <c r="D110" s="34">
        <v>99210</v>
      </c>
      <c r="E110" s="34">
        <v>200</v>
      </c>
      <c r="F110" s="35" t="s">
        <v>50</v>
      </c>
      <c r="G110" s="35" t="s">
        <v>39</v>
      </c>
      <c r="H110" s="5">
        <v>185.8</v>
      </c>
      <c r="I110" s="8">
        <v>132.7</v>
      </c>
      <c r="J110" s="36">
        <f t="shared" si="2"/>
        <v>53.10000000000002</v>
      </c>
      <c r="K110" s="37">
        <f t="shared" si="3"/>
        <v>71.42088266953712</v>
      </c>
    </row>
    <row r="111" spans="1:11" ht="15">
      <c r="A111" s="80"/>
      <c r="B111" s="33">
        <v>7899922</v>
      </c>
      <c r="C111" s="34">
        <v>78004</v>
      </c>
      <c r="D111" s="34">
        <v>99220</v>
      </c>
      <c r="E111" s="34">
        <v>600</v>
      </c>
      <c r="F111" s="35" t="s">
        <v>50</v>
      </c>
      <c r="G111" s="35" t="s">
        <v>39</v>
      </c>
      <c r="H111" s="5">
        <f>502.9+1354</f>
        <v>1856.9</v>
      </c>
      <c r="I111" s="8">
        <v>880.5</v>
      </c>
      <c r="J111" s="36">
        <f t="shared" si="2"/>
        <v>976.4000000000001</v>
      </c>
      <c r="K111" s="37">
        <f t="shared" si="3"/>
        <v>47.417739242824055</v>
      </c>
    </row>
    <row r="112" spans="1:11" ht="30">
      <c r="A112" s="49" t="s">
        <v>75</v>
      </c>
      <c r="B112" s="33"/>
      <c r="C112" s="34">
        <v>78005</v>
      </c>
      <c r="D112" s="34">
        <v>69100</v>
      </c>
      <c r="E112" s="34">
        <v>600</v>
      </c>
      <c r="F112" s="35" t="s">
        <v>50</v>
      </c>
      <c r="G112" s="35" t="s">
        <v>39</v>
      </c>
      <c r="H112" s="5">
        <f>600-400</f>
        <v>200</v>
      </c>
      <c r="I112" s="8">
        <v>52</v>
      </c>
      <c r="J112" s="36">
        <f t="shared" si="2"/>
        <v>148</v>
      </c>
      <c r="K112" s="37">
        <f t="shared" si="3"/>
        <v>26</v>
      </c>
    </row>
    <row r="113" spans="1:11" ht="30">
      <c r="A113" s="49" t="s">
        <v>119</v>
      </c>
      <c r="B113" s="33"/>
      <c r="C113" s="34">
        <v>78006</v>
      </c>
      <c r="D113" s="34">
        <v>69100</v>
      </c>
      <c r="E113" s="34">
        <v>600</v>
      </c>
      <c r="F113" s="35" t="s">
        <v>50</v>
      </c>
      <c r="G113" s="35" t="s">
        <v>39</v>
      </c>
      <c r="H113" s="5">
        <v>50</v>
      </c>
      <c r="I113" s="8">
        <v>0</v>
      </c>
      <c r="J113" s="36">
        <f t="shared" si="2"/>
        <v>50</v>
      </c>
      <c r="K113" s="37">
        <f t="shared" si="3"/>
        <v>0</v>
      </c>
    </row>
    <row r="114" spans="1:11" s="2" customFormat="1" ht="30">
      <c r="A114" s="29" t="s">
        <v>27</v>
      </c>
      <c r="B114" s="30">
        <v>7900000</v>
      </c>
      <c r="C114" s="23">
        <v>79000</v>
      </c>
      <c r="D114" s="24" t="s">
        <v>67</v>
      </c>
      <c r="E114" s="23"/>
      <c r="F114" s="24"/>
      <c r="G114" s="24"/>
      <c r="H114" s="31">
        <f>SUM(H115:H121)</f>
        <v>24923</v>
      </c>
      <c r="I114" s="32">
        <f>SUM(I115:I121)</f>
        <v>1519</v>
      </c>
      <c r="J114" s="27">
        <f t="shared" si="2"/>
        <v>23404</v>
      </c>
      <c r="K114" s="28">
        <f t="shared" si="3"/>
        <v>6.0947718974441285</v>
      </c>
    </row>
    <row r="115" spans="1:11" ht="45">
      <c r="A115" s="49" t="s">
        <v>61</v>
      </c>
      <c r="B115" s="33">
        <v>7919999</v>
      </c>
      <c r="C115" s="34">
        <v>79001</v>
      </c>
      <c r="D115" s="34">
        <v>99990</v>
      </c>
      <c r="E115" s="34">
        <v>600</v>
      </c>
      <c r="F115" s="35" t="s">
        <v>44</v>
      </c>
      <c r="G115" s="35" t="s">
        <v>44</v>
      </c>
      <c r="H115" s="5">
        <f>244.3+36.9</f>
        <v>281.2</v>
      </c>
      <c r="I115" s="8">
        <v>214.5</v>
      </c>
      <c r="J115" s="36">
        <f t="shared" si="2"/>
        <v>66.69999999999999</v>
      </c>
      <c r="K115" s="37">
        <f t="shared" si="3"/>
        <v>76.28022759601707</v>
      </c>
    </row>
    <row r="116" spans="1:11" ht="15">
      <c r="A116" s="79" t="s">
        <v>62</v>
      </c>
      <c r="B116" s="33">
        <v>7929999</v>
      </c>
      <c r="C116" s="34">
        <v>79002</v>
      </c>
      <c r="D116" s="34">
        <v>99990</v>
      </c>
      <c r="E116" s="34">
        <v>200</v>
      </c>
      <c r="F116" s="35" t="s">
        <v>51</v>
      </c>
      <c r="G116" s="35" t="s">
        <v>47</v>
      </c>
      <c r="H116" s="5">
        <v>40.1</v>
      </c>
      <c r="I116" s="8">
        <v>3</v>
      </c>
      <c r="J116" s="36">
        <f t="shared" si="2"/>
        <v>37.1</v>
      </c>
      <c r="K116" s="37">
        <f t="shared" si="3"/>
        <v>7.4812967581047385</v>
      </c>
    </row>
    <row r="117" spans="1:11" ht="15">
      <c r="A117" s="80"/>
      <c r="B117" s="33">
        <v>7929999</v>
      </c>
      <c r="C117" s="34">
        <v>79002</v>
      </c>
      <c r="D117" s="34">
        <v>99990</v>
      </c>
      <c r="E117" s="34">
        <v>600</v>
      </c>
      <c r="F117" s="35" t="s">
        <v>51</v>
      </c>
      <c r="G117" s="35" t="s">
        <v>47</v>
      </c>
      <c r="H117" s="5">
        <f>113.8-43.8</f>
        <v>70</v>
      </c>
      <c r="I117" s="8">
        <v>18</v>
      </c>
      <c r="J117" s="36">
        <f t="shared" si="2"/>
        <v>52</v>
      </c>
      <c r="K117" s="37">
        <f t="shared" si="3"/>
        <v>25.71428571428571</v>
      </c>
    </row>
    <row r="118" spans="1:11" ht="15">
      <c r="A118" s="65" t="s">
        <v>28</v>
      </c>
      <c r="B118" s="33">
        <v>7999923</v>
      </c>
      <c r="C118" s="34">
        <v>79004</v>
      </c>
      <c r="D118" s="34">
        <v>99230</v>
      </c>
      <c r="E118" s="34">
        <v>400</v>
      </c>
      <c r="F118" s="35" t="s">
        <v>51</v>
      </c>
      <c r="G118" s="35" t="s">
        <v>46</v>
      </c>
      <c r="H118" s="5">
        <f>9492+14882</f>
        <v>24374</v>
      </c>
      <c r="I118" s="8">
        <v>1154.5</v>
      </c>
      <c r="J118" s="36">
        <f t="shared" si="2"/>
        <v>23219.5</v>
      </c>
      <c r="K118" s="37">
        <f t="shared" si="3"/>
        <v>4.736604578649381</v>
      </c>
    </row>
    <row r="119" spans="1:11" ht="15">
      <c r="A119" s="49" t="s">
        <v>29</v>
      </c>
      <c r="B119" s="33">
        <v>7999924</v>
      </c>
      <c r="C119" s="34">
        <v>79005</v>
      </c>
      <c r="D119" s="34">
        <v>99240</v>
      </c>
      <c r="E119" s="34">
        <v>100</v>
      </c>
      <c r="F119" s="35" t="s">
        <v>51</v>
      </c>
      <c r="G119" s="35" t="s">
        <v>46</v>
      </c>
      <c r="H119" s="5">
        <v>127.5</v>
      </c>
      <c r="I119" s="8">
        <v>120.1</v>
      </c>
      <c r="J119" s="36">
        <f t="shared" si="2"/>
        <v>7.400000000000006</v>
      </c>
      <c r="K119" s="37">
        <f t="shared" si="3"/>
        <v>94.19607843137254</v>
      </c>
    </row>
    <row r="120" spans="1:11" ht="60">
      <c r="A120" s="49" t="s">
        <v>74</v>
      </c>
      <c r="B120" s="33">
        <v>7999925</v>
      </c>
      <c r="C120" s="34">
        <v>79006</v>
      </c>
      <c r="D120" s="34">
        <v>99250</v>
      </c>
      <c r="E120" s="34">
        <v>600</v>
      </c>
      <c r="F120" s="35" t="s">
        <v>45</v>
      </c>
      <c r="G120" s="35" t="s">
        <v>42</v>
      </c>
      <c r="H120" s="5">
        <v>19.7</v>
      </c>
      <c r="I120" s="8">
        <v>8.9</v>
      </c>
      <c r="J120" s="36">
        <f t="shared" si="2"/>
        <v>10.799999999999999</v>
      </c>
      <c r="K120" s="37">
        <f t="shared" si="3"/>
        <v>45.17766497461929</v>
      </c>
    </row>
    <row r="121" spans="1:11" ht="15">
      <c r="A121" s="49" t="s">
        <v>30</v>
      </c>
      <c r="B121" s="33">
        <v>7999926</v>
      </c>
      <c r="C121" s="34">
        <v>79007</v>
      </c>
      <c r="D121" s="34">
        <v>99260</v>
      </c>
      <c r="E121" s="34">
        <v>200</v>
      </c>
      <c r="F121" s="35" t="s">
        <v>44</v>
      </c>
      <c r="G121" s="35" t="s">
        <v>44</v>
      </c>
      <c r="H121" s="5">
        <v>10.5</v>
      </c>
      <c r="I121" s="8">
        <v>0</v>
      </c>
      <c r="J121" s="36">
        <f t="shared" si="2"/>
        <v>10.5</v>
      </c>
      <c r="K121" s="37">
        <f t="shared" si="3"/>
        <v>0</v>
      </c>
    </row>
    <row r="122" spans="1:11" ht="30">
      <c r="A122" s="66" t="s">
        <v>112</v>
      </c>
      <c r="B122" s="30"/>
      <c r="C122" s="23">
        <v>99300</v>
      </c>
      <c r="D122" s="24" t="s">
        <v>111</v>
      </c>
      <c r="E122" s="23">
        <v>300</v>
      </c>
      <c r="F122" s="24" t="s">
        <v>45</v>
      </c>
      <c r="G122" s="24" t="s">
        <v>40</v>
      </c>
      <c r="H122" s="31">
        <v>100</v>
      </c>
      <c r="I122" s="32">
        <v>100</v>
      </c>
      <c r="J122" s="27">
        <f t="shared" si="2"/>
        <v>0</v>
      </c>
      <c r="K122" s="28">
        <f t="shared" si="3"/>
        <v>100</v>
      </c>
    </row>
    <row r="123" spans="1:11" s="2" customFormat="1" ht="30">
      <c r="A123" s="67" t="s">
        <v>52</v>
      </c>
      <c r="B123" s="30"/>
      <c r="C123" s="23">
        <v>99300</v>
      </c>
      <c r="D123" s="24" t="s">
        <v>79</v>
      </c>
      <c r="E123" s="23">
        <v>800</v>
      </c>
      <c r="F123" s="24" t="s">
        <v>39</v>
      </c>
      <c r="G123" s="24" t="s">
        <v>43</v>
      </c>
      <c r="H123" s="31">
        <v>135.7</v>
      </c>
      <c r="I123" s="32">
        <v>0</v>
      </c>
      <c r="J123" s="27">
        <f t="shared" si="2"/>
        <v>135.7</v>
      </c>
      <c r="K123" s="28">
        <f t="shared" si="3"/>
        <v>0</v>
      </c>
    </row>
    <row r="124" spans="1:11" s="2" customFormat="1" ht="30">
      <c r="A124" s="67" t="s">
        <v>118</v>
      </c>
      <c r="B124" s="30"/>
      <c r="C124" s="23">
        <v>99300</v>
      </c>
      <c r="D124" s="24" t="s">
        <v>117</v>
      </c>
      <c r="E124" s="23">
        <v>200</v>
      </c>
      <c r="F124" s="24" t="s">
        <v>41</v>
      </c>
      <c r="G124" s="24" t="s">
        <v>46</v>
      </c>
      <c r="H124" s="31">
        <v>8.4</v>
      </c>
      <c r="I124" s="32">
        <v>0</v>
      </c>
      <c r="J124" s="27">
        <f t="shared" si="2"/>
        <v>8.4</v>
      </c>
      <c r="K124" s="28">
        <f t="shared" si="3"/>
        <v>0</v>
      </c>
    </row>
    <row r="125" spans="1:11" s="2" customFormat="1" ht="30">
      <c r="A125" s="68" t="s">
        <v>103</v>
      </c>
      <c r="B125" s="30">
        <v>9940880</v>
      </c>
      <c r="C125" s="23">
        <v>99300</v>
      </c>
      <c r="D125" s="24" t="s">
        <v>101</v>
      </c>
      <c r="E125" s="23">
        <v>200</v>
      </c>
      <c r="F125" s="69" t="s">
        <v>41</v>
      </c>
      <c r="G125" s="69" t="s">
        <v>46</v>
      </c>
      <c r="H125" s="31">
        <v>41.4</v>
      </c>
      <c r="I125" s="32">
        <v>0</v>
      </c>
      <c r="J125" s="27">
        <f t="shared" si="2"/>
        <v>41.4</v>
      </c>
      <c r="K125" s="28">
        <f t="shared" si="3"/>
        <v>0</v>
      </c>
    </row>
    <row r="126" spans="1:11" s="2" customFormat="1" ht="60">
      <c r="A126" s="29" t="s">
        <v>104</v>
      </c>
      <c r="B126" s="30">
        <v>9940880</v>
      </c>
      <c r="C126" s="23">
        <v>99300</v>
      </c>
      <c r="D126" s="24" t="s">
        <v>102</v>
      </c>
      <c r="E126" s="23">
        <v>200</v>
      </c>
      <c r="F126" s="69" t="s">
        <v>41</v>
      </c>
      <c r="G126" s="69" t="s">
        <v>46</v>
      </c>
      <c r="H126" s="31">
        <v>0.4</v>
      </c>
      <c r="I126" s="32">
        <v>0</v>
      </c>
      <c r="J126" s="27">
        <f t="shared" si="2"/>
        <v>0.4</v>
      </c>
      <c r="K126" s="28">
        <f t="shared" si="3"/>
        <v>0</v>
      </c>
    </row>
    <row r="127" spans="1:11" s="2" customFormat="1" ht="15">
      <c r="A127" s="29" t="s">
        <v>65</v>
      </c>
      <c r="B127" s="30">
        <v>9940880</v>
      </c>
      <c r="C127" s="23">
        <v>99400</v>
      </c>
      <c r="D127" s="24" t="s">
        <v>85</v>
      </c>
      <c r="E127" s="23">
        <v>800</v>
      </c>
      <c r="F127" s="24" t="s">
        <v>39</v>
      </c>
      <c r="G127" s="24" t="s">
        <v>51</v>
      </c>
      <c r="H127" s="31">
        <f>100+0.3-0.1</f>
        <v>100.2</v>
      </c>
      <c r="I127" s="32">
        <v>0</v>
      </c>
      <c r="J127" s="27">
        <f t="shared" si="2"/>
        <v>100.2</v>
      </c>
      <c r="K127" s="28">
        <f t="shared" si="3"/>
        <v>0</v>
      </c>
    </row>
    <row r="128" spans="1:11" s="2" customFormat="1" ht="15">
      <c r="A128" s="29" t="s">
        <v>37</v>
      </c>
      <c r="B128" s="30">
        <v>9500971</v>
      </c>
      <c r="C128" s="23">
        <v>95000</v>
      </c>
      <c r="D128" s="24" t="s">
        <v>76</v>
      </c>
      <c r="E128" s="23">
        <v>700</v>
      </c>
      <c r="F128" s="24" t="s">
        <v>43</v>
      </c>
      <c r="G128" s="24" t="s">
        <v>39</v>
      </c>
      <c r="H128" s="31">
        <v>7</v>
      </c>
      <c r="I128" s="32">
        <v>0</v>
      </c>
      <c r="J128" s="27">
        <f t="shared" si="2"/>
        <v>7</v>
      </c>
      <c r="K128" s="28">
        <f t="shared" si="3"/>
        <v>0</v>
      </c>
    </row>
  </sheetData>
  <sheetProtection/>
  <autoFilter ref="A10:H129"/>
  <mergeCells count="129">
    <mergeCell ref="A8:D8"/>
    <mergeCell ref="A25:A29"/>
    <mergeCell ref="A68:A69"/>
    <mergeCell ref="A50:A52"/>
    <mergeCell ref="A9:A10"/>
    <mergeCell ref="H9:H10"/>
    <mergeCell ref="B9:B10"/>
    <mergeCell ref="C9:D9"/>
    <mergeCell ref="G9:G10"/>
    <mergeCell ref="F9:F10"/>
    <mergeCell ref="A85:A87"/>
    <mergeCell ref="A91:A94"/>
    <mergeCell ref="A98:A99"/>
    <mergeCell ref="A33:A36"/>
    <mergeCell ref="A37:A38"/>
    <mergeCell ref="A39:A42"/>
    <mergeCell ref="A75:A76"/>
    <mergeCell ref="A81:A83"/>
    <mergeCell ref="A53:A54"/>
    <mergeCell ref="A116:A117"/>
    <mergeCell ref="A106:A107"/>
    <mergeCell ref="A100:A102"/>
    <mergeCell ref="A110:A111"/>
    <mergeCell ref="E9:E10"/>
    <mergeCell ref="A58:A59"/>
    <mergeCell ref="A71:A73"/>
    <mergeCell ref="A89:A90"/>
    <mergeCell ref="A13:A23"/>
    <mergeCell ref="A43:A44"/>
    <mergeCell ref="J9:J10"/>
    <mergeCell ref="K9:K10"/>
    <mergeCell ref="A7:K7"/>
    <mergeCell ref="H1:K1"/>
    <mergeCell ref="H2:K2"/>
    <mergeCell ref="H3:K3"/>
    <mergeCell ref="A4:D4"/>
    <mergeCell ref="A5:K5"/>
    <mergeCell ref="A6:K6"/>
    <mergeCell ref="I9:I10"/>
    <mergeCell ref="Q5:W5"/>
    <mergeCell ref="Y5:AE5"/>
    <mergeCell ref="AG5:AM5"/>
    <mergeCell ref="AO5:AU5"/>
    <mergeCell ref="AW5:BC5"/>
    <mergeCell ref="BE5:BK5"/>
    <mergeCell ref="BM5:BS5"/>
    <mergeCell ref="BU5:CA5"/>
    <mergeCell ref="CC5:CI5"/>
    <mergeCell ref="CK5:CQ5"/>
    <mergeCell ref="CS5:CY5"/>
    <mergeCell ref="DA5:DG5"/>
    <mergeCell ref="DI5:DO5"/>
    <mergeCell ref="DQ5:DW5"/>
    <mergeCell ref="DY5:EE5"/>
    <mergeCell ref="EG5:EM5"/>
    <mergeCell ref="EO5:EU5"/>
    <mergeCell ref="EW5:FC5"/>
    <mergeCell ref="FE5:FK5"/>
    <mergeCell ref="FM5:FS5"/>
    <mergeCell ref="FU5:GA5"/>
    <mergeCell ref="GC5:GI5"/>
    <mergeCell ref="GK5:GQ5"/>
    <mergeCell ref="GS5:GY5"/>
    <mergeCell ref="HA5:HG5"/>
    <mergeCell ref="HI5:HO5"/>
    <mergeCell ref="HQ5:HW5"/>
    <mergeCell ref="HY5:IE5"/>
    <mergeCell ref="IG5:IM5"/>
    <mergeCell ref="IO5:IU5"/>
    <mergeCell ref="Q6:X6"/>
    <mergeCell ref="Y6:AF6"/>
    <mergeCell ref="AG6:AN6"/>
    <mergeCell ref="AO6:AV6"/>
    <mergeCell ref="AW6:BD6"/>
    <mergeCell ref="BE6:BL6"/>
    <mergeCell ref="BM6:BT6"/>
    <mergeCell ref="BU6:CB6"/>
    <mergeCell ref="CC6:CJ6"/>
    <mergeCell ref="CK6:CR6"/>
    <mergeCell ref="CS6:CZ6"/>
    <mergeCell ref="DA6:DH6"/>
    <mergeCell ref="DI6:DP6"/>
    <mergeCell ref="DQ6:DX6"/>
    <mergeCell ref="DY6:EF6"/>
    <mergeCell ref="EG6:EN6"/>
    <mergeCell ref="EO6:EV6"/>
    <mergeCell ref="EW6:FD6"/>
    <mergeCell ref="FE6:FL6"/>
    <mergeCell ref="FM6:FT6"/>
    <mergeCell ref="FU6:GB6"/>
    <mergeCell ref="GC6:GJ6"/>
    <mergeCell ref="GK6:GR6"/>
    <mergeCell ref="GS6:GZ6"/>
    <mergeCell ref="HA6:HH6"/>
    <mergeCell ref="HI6:HP6"/>
    <mergeCell ref="HQ6:HX6"/>
    <mergeCell ref="HY6:IF6"/>
    <mergeCell ref="IG6:IN6"/>
    <mergeCell ref="IO6:IV6"/>
    <mergeCell ref="Q7:W7"/>
    <mergeCell ref="Y7:AE7"/>
    <mergeCell ref="AG7:AM7"/>
    <mergeCell ref="AO7:AU7"/>
    <mergeCell ref="AW7:BC7"/>
    <mergeCell ref="BE7:BK7"/>
    <mergeCell ref="BM7:BS7"/>
    <mergeCell ref="BU7:CA7"/>
    <mergeCell ref="CC7:CI7"/>
    <mergeCell ref="CK7:CQ7"/>
    <mergeCell ref="CS7:CY7"/>
    <mergeCell ref="DA7:DG7"/>
    <mergeCell ref="DI7:DO7"/>
    <mergeCell ref="DQ7:DW7"/>
    <mergeCell ref="DY7:EE7"/>
    <mergeCell ref="EG7:EM7"/>
    <mergeCell ref="EO7:EU7"/>
    <mergeCell ref="EW7:FC7"/>
    <mergeCell ref="FE7:FK7"/>
    <mergeCell ref="FM7:FS7"/>
    <mergeCell ref="FU7:GA7"/>
    <mergeCell ref="GC7:GI7"/>
    <mergeCell ref="GK7:GQ7"/>
    <mergeCell ref="GS7:GY7"/>
    <mergeCell ref="HA7:HG7"/>
    <mergeCell ref="HI7:HO7"/>
    <mergeCell ref="HQ7:HW7"/>
    <mergeCell ref="HY7:IE7"/>
    <mergeCell ref="IG7:IM7"/>
    <mergeCell ref="IO7:IU7"/>
  </mergeCells>
  <printOptions/>
  <pageMargins left="0.5118110236220472" right="0.15748031496062992" top="0.5118110236220472" bottom="0.4330708661417323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2016-08-15T10:07:17Z</cp:lastPrinted>
  <dcterms:created xsi:type="dcterms:W3CDTF">2014-11-10T14:48:23Z</dcterms:created>
  <dcterms:modified xsi:type="dcterms:W3CDTF">2016-09-12T13:40:03Z</dcterms:modified>
  <cp:category/>
  <cp:version/>
  <cp:contentType/>
  <cp:contentStatus/>
</cp:coreProperties>
</file>