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480" windowHeight="7440"/>
  </bookViews>
  <sheets>
    <sheet name="Лист1" sheetId="1" r:id="rId1"/>
  </sheets>
  <definedNames>
    <definedName name="_xlnm._FilterDatabase" localSheetId="0" hidden="1">Лист1!$A$5:$I$128</definedName>
    <definedName name="_xlnm.Print_Area" localSheetId="0">Лист1!$A$1:$J$153</definedName>
  </definedNames>
  <calcPr calcId="145621"/>
</workbook>
</file>

<file path=xl/calcChain.xml><?xml version="1.0" encoding="utf-8"?>
<calcChain xmlns="http://schemas.openxmlformats.org/spreadsheetml/2006/main">
  <c r="G7" i="1" l="1"/>
  <c r="G21" i="1"/>
  <c r="G34" i="1"/>
  <c r="G44" i="1"/>
  <c r="G53" i="1"/>
  <c r="G67" i="1"/>
  <c r="G70" i="1"/>
  <c r="G83" i="1"/>
  <c r="G92" i="1"/>
  <c r="G107" i="1"/>
  <c r="G120" i="1"/>
  <c r="G133" i="1"/>
  <c r="I152" i="1"/>
  <c r="H152" i="1"/>
  <c r="I133" i="1"/>
  <c r="H133" i="1"/>
  <c r="I124" i="1"/>
  <c r="H124" i="1"/>
  <c r="H120" i="1" s="1"/>
  <c r="I123" i="1"/>
  <c r="I120" i="1" s="1"/>
  <c r="I115" i="1"/>
  <c r="H115" i="1"/>
  <c r="I113" i="1"/>
  <c r="H113" i="1"/>
  <c r="I108" i="1"/>
  <c r="H108" i="1"/>
  <c r="I107" i="1"/>
  <c r="H107" i="1"/>
  <c r="I94" i="1"/>
  <c r="H94" i="1"/>
  <c r="I93" i="1"/>
  <c r="I92" i="1" s="1"/>
  <c r="H93" i="1"/>
  <c r="H92" i="1" s="1"/>
  <c r="H87" i="1"/>
  <c r="I84" i="1"/>
  <c r="I83" i="1" s="1"/>
  <c r="H84" i="1"/>
  <c r="H83" i="1"/>
  <c r="I72" i="1"/>
  <c r="I70" i="1" s="1"/>
  <c r="H72" i="1"/>
  <c r="H70" i="1" s="1"/>
  <c r="I67" i="1"/>
  <c r="H67" i="1"/>
  <c r="I62" i="1"/>
  <c r="I53" i="1" s="1"/>
  <c r="I59" i="1"/>
  <c r="H59" i="1"/>
  <c r="I55" i="1"/>
  <c r="H55" i="1"/>
  <c r="H53" i="1" s="1"/>
  <c r="I50" i="1"/>
  <c r="I49" i="1"/>
  <c r="I44" i="1" s="1"/>
  <c r="H44" i="1"/>
  <c r="I34" i="1"/>
  <c r="H34" i="1"/>
  <c r="I26" i="1"/>
  <c r="H26" i="1"/>
  <c r="I21" i="1"/>
  <c r="H21" i="1"/>
  <c r="I17" i="1"/>
  <c r="H17" i="1"/>
  <c r="I14" i="1"/>
  <c r="H14" i="1"/>
  <c r="I12" i="1"/>
  <c r="H12" i="1"/>
  <c r="H11" i="1"/>
  <c r="H9" i="1"/>
  <c r="I8" i="1"/>
  <c r="H8" i="1"/>
  <c r="I7" i="1"/>
  <c r="F152" i="1"/>
  <c r="F150" i="1"/>
  <c r="F144" i="1"/>
  <c r="F140" i="1"/>
  <c r="F139" i="1"/>
  <c r="F136" i="1"/>
  <c r="F135" i="1"/>
  <c r="F134" i="1"/>
  <c r="F125" i="1"/>
  <c r="F124" i="1"/>
  <c r="F119" i="1"/>
  <c r="F118" i="1"/>
  <c r="F116" i="1"/>
  <c r="F115" i="1"/>
  <c r="F113" i="1"/>
  <c r="F110" i="1"/>
  <c r="F108" i="1"/>
  <c r="F105" i="1"/>
  <c r="F101" i="1"/>
  <c r="F99" i="1"/>
  <c r="F98" i="1"/>
  <c r="F97" i="1"/>
  <c r="F94" i="1"/>
  <c r="F93" i="1"/>
  <c r="F90" i="1"/>
  <c r="F88" i="1"/>
  <c r="F85" i="1"/>
  <c r="F84" i="1"/>
  <c r="F82" i="1"/>
  <c r="F81" i="1"/>
  <c r="F74" i="1"/>
  <c r="F72" i="1"/>
  <c r="F71" i="1"/>
  <c r="F67" i="1"/>
  <c r="F61" i="1"/>
  <c r="F60" i="1"/>
  <c r="F59" i="1"/>
  <c r="F58" i="1"/>
  <c r="F56" i="1"/>
  <c r="F55" i="1"/>
  <c r="F54" i="1"/>
  <c r="F50" i="1"/>
  <c r="F44" i="1" s="1"/>
  <c r="F43" i="1"/>
  <c r="F38" i="1"/>
  <c r="F37" i="1"/>
  <c r="F36" i="1"/>
  <c r="F32" i="1"/>
  <c r="F31" i="1"/>
  <c r="F29" i="1"/>
  <c r="F27" i="1"/>
  <c r="F26" i="1"/>
  <c r="F24" i="1"/>
  <c r="F21" i="1" s="1"/>
  <c r="F19" i="1"/>
  <c r="F16" i="1"/>
  <c r="F14" i="1"/>
  <c r="F12" i="1"/>
  <c r="F11" i="1"/>
  <c r="F10" i="1"/>
  <c r="F9" i="1"/>
  <c r="F8" i="1"/>
  <c r="F70" i="1" l="1"/>
  <c r="F107" i="1"/>
  <c r="H69" i="1"/>
  <c r="H6" i="1" s="1"/>
  <c r="F83" i="1"/>
  <c r="F133" i="1"/>
  <c r="H7" i="1"/>
  <c r="F7" i="1"/>
  <c r="F53" i="1"/>
  <c r="F34" i="1"/>
  <c r="F92" i="1"/>
  <c r="F120" i="1"/>
  <c r="I69" i="1"/>
  <c r="I6" i="1" s="1"/>
  <c r="G69" i="1"/>
  <c r="G6" i="1" s="1"/>
  <c r="F69" i="1" l="1"/>
  <c r="F6" i="1" s="1"/>
</calcChain>
</file>

<file path=xl/sharedStrings.xml><?xml version="1.0" encoding="utf-8"?>
<sst xmlns="http://schemas.openxmlformats.org/spreadsheetml/2006/main" count="194" uniqueCount="147">
  <si>
    <t>Наименование</t>
  </si>
  <si>
    <t>ЦСР</t>
  </si>
  <si>
    <t>ВР</t>
  </si>
  <si>
    <t>ВСЕГО</t>
  </si>
  <si>
    <t>Обслуживание программного обеспечения электронного комплектования детей в дошкольной образовательной организации</t>
  </si>
  <si>
    <t>Функционирование МКУ «Управление образования, культуры и спорта ЗАТО Шиханы»</t>
  </si>
  <si>
    <t>Библиотечное обслуживание населения, комплектование и обеспечение сохранности библиотечных фондов</t>
  </si>
  <si>
    <t>Организация работы клубных формирований</t>
  </si>
  <si>
    <t>Благоустройство территории ЗАТО Шиханы</t>
  </si>
  <si>
    <t>Обеспечение функционирования МКУ «УГХ ЗАТО Шиханы»</t>
  </si>
  <si>
    <t>Организация уличного освещения</t>
  </si>
  <si>
    <t>Строительство спортивно – оздоровительного комплекса</t>
  </si>
  <si>
    <t>Реализация полномочий в сфере молодёжной политики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</si>
  <si>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</si>
  <si>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Обеспечение деятельности Государственной автоматизированной системы «Выборы»</t>
  </si>
  <si>
    <t>Доплата к пенсии за муниципальный стаж</t>
  </si>
  <si>
    <t>Обслуживание муниципального долга</t>
  </si>
  <si>
    <t>Обеспечение функционирования органов местного самоуправления</t>
  </si>
  <si>
    <t>Обеспечение исполнения отдельных государственных полномочий</t>
  </si>
  <si>
    <t>Исполнение переданных государственных  полномочий по исполнению функций  государственного управления охраной труда</t>
  </si>
  <si>
    <t xml:space="preserve">Исполнение переданных государственных  полномочий по организации предоставления и предоставлению гражданам  субсидий на оплату жилого помещения и коммунальных услуг  </t>
  </si>
  <si>
    <t xml:space="preserve">Исполнение переданных государственных  полномочий по исполнению функций  службы опеки и попечительства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</si>
  <si>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</si>
  <si>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Организация питания обучающихся</t>
  </si>
  <si>
    <t>Присмотр и уход за детьми дошкольного возраста</t>
  </si>
  <si>
    <t>Резервный фонд администрации ЗАТО Шиханы</t>
  </si>
  <si>
    <t>00000</t>
  </si>
  <si>
    <t>Содержание и обеспечение деятельности МКУ «УПРАВЛЕНИЕ ПО ДЕЛАМ ГО И ЧС ЗАТО ШИХАНЫ"</t>
  </si>
  <si>
    <t xml:space="preserve">Выполнение межевых, геодезических и кадастровых работ  (земельные участки) </t>
  </si>
  <si>
    <t>Участие в областных олимпиадах, соревнованиях и конкурсах в сфере образования</t>
  </si>
  <si>
    <t>09710</t>
  </si>
  <si>
    <t>77В00</t>
  </si>
  <si>
    <t>77Б00</t>
  </si>
  <si>
    <t>02200</t>
  </si>
  <si>
    <t>02100</t>
  </si>
  <si>
    <t>03400</t>
  </si>
  <si>
    <t>20010</t>
  </si>
  <si>
    <t>04200</t>
  </si>
  <si>
    <t>00590</t>
  </si>
  <si>
    <t>08800</t>
  </si>
  <si>
    <t>Код целевой статьи</t>
  </si>
  <si>
    <t>00591</t>
  </si>
  <si>
    <t>00592</t>
  </si>
  <si>
    <t>Организация и проведение городских культурно-массовых мероприятий</t>
  </si>
  <si>
    <t>77Е00</t>
  </si>
  <si>
    <t>89730</t>
  </si>
  <si>
    <t>99990</t>
  </si>
  <si>
    <t>200</t>
  </si>
  <si>
    <t>77Д00</t>
  </si>
  <si>
    <t>77Г00</t>
  </si>
  <si>
    <t>Проведение мероприятий по отлову и содержанию безнадзорных животных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</si>
  <si>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</si>
  <si>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S7200</t>
  </si>
  <si>
    <t>Програм- мная статья</t>
  </si>
  <si>
    <t>направ-ление расходов</t>
  </si>
  <si>
    <t>Функционирование МКУ "Редакция газеты Шиханские новости"</t>
  </si>
  <si>
    <t>Повышение уровня безопасности дошкольной образовательной организации</t>
  </si>
  <si>
    <t>Ведомственная целевая программа "Доступная среда ЗАТО Шиханы" на 2017-2020 годы</t>
  </si>
  <si>
    <t>99130</t>
  </si>
  <si>
    <t>Вывоз мусора с несанкционированных свалок</t>
  </si>
  <si>
    <t>Исполнено</t>
  </si>
  <si>
    <t>S1800</t>
  </si>
  <si>
    <t>Обеспечение повышения оплаты труда отдельным категориям работников бюджетной сферы</t>
  </si>
  <si>
    <t>Перевозка обучающихся при подготовке и проведении ГИА</t>
  </si>
  <si>
    <t>Освежение запасов средств индивидуальной защиты, ГСМ, медицинского имущества и дезинфекционных средств</t>
  </si>
  <si>
    <t>2018 год</t>
  </si>
  <si>
    <t>2019 год</t>
  </si>
  <si>
    <t>2020 год</t>
  </si>
  <si>
    <t>Развитие муниципального управления и централизация в ЗАТО Шиханы на 2018 - 2020 годы</t>
  </si>
  <si>
    <t>Текущий ремонт помещений</t>
  </si>
  <si>
    <t>Приобретение и установка системы видеонаблюдения</t>
  </si>
  <si>
    <t>Социальная поддержка граждан в ЗАТО Шиханы на 2018-2020 годы</t>
  </si>
  <si>
    <t>Исполнение переданных государственных полномочий по исполнению функций комиссий по делам несовершеннолетних и защите их прав</t>
  </si>
  <si>
    <t>Обеспечение льготным проездом в автобусном транспорте автотранспортных предприятий ЗАТО Шиханы студентов проживающих в ЗАТО Шиханы, обучающиеся в учебных заведениях г. Вольска</t>
  </si>
  <si>
    <t>Защита населения и территории ЗАТО Шиханы от чрезвычайных ситуаций природного и техногенного характера на 2018-2020 годы</t>
  </si>
  <si>
    <t>Ведомственная целевая программа "Пожарная безопасность городского округа ЗАТО Шиханы на 2018-2020 годы"</t>
  </si>
  <si>
    <t xml:space="preserve">Ведомственная целевая программа "Профилактика терроризма и экстремизма в ЗАТО Шиханы
Саратовской области на 2017-2020 годы"
</t>
  </si>
  <si>
    <t>Развитие экономики, поддержка предпринимательства  и управление муниципальным имуществом ЗАТО Шиханы на 2018 - 2020 годы</t>
  </si>
  <si>
    <t>Оценка рыночной стоимости имущества и размера арендной платы муниципального имущества, уплата налогов, сборов и других обязательных платежей в отношении  муниципального имущества</t>
  </si>
  <si>
    <t>Проведение текущего и капитального ремонта муниципального имущества</t>
  </si>
  <si>
    <t>Выполнение работ по технической инвентаризации (оформление технических планов и кадастровых паспортов объектов капитального строительства)</t>
  </si>
  <si>
    <t>Выявление, техническая паспортизация и принятие в казну бесхозяйных объектов</t>
  </si>
  <si>
    <t>Обеспечение населения доступным жильем и   жилищно-коммунальными услугами, благоустройство территории ЗАТО Шиханы на 2018-2020 годы</t>
  </si>
  <si>
    <t>Ведомственная целевая программа "Повышение безопасности дорожного движения в ЗАТО Шиханы на 2018 - 2020 годы"</t>
  </si>
  <si>
    <t>Переселение граждан из ЗАТО Шиханы</t>
  </si>
  <si>
    <t>51590</t>
  </si>
  <si>
    <t>Энергосбережение и повышение энергетической эффективности на территории ЗАТО Шиханы на 2018-2020 годы</t>
  </si>
  <si>
    <t>Замена светильников уличного освещения</t>
  </si>
  <si>
    <t>Развитие образования в ЗАТО Шиханы на 2018-2020 годы</t>
  </si>
  <si>
    <t>Подпрограмма «Развитие системы дошкольного образования в ЗАТО Шиханы на 2018-2020 годы»</t>
  </si>
  <si>
    <t>Реализация основных общеобразовательных программ дошкольного образования</t>
  </si>
  <si>
    <t>Капитальный ремонт дошкольной образовательной организации</t>
  </si>
  <si>
    <t>Подпрограмма «Развитие системы общего образования в ЗАТО Шиханы на 2018-2020 годы»</t>
  </si>
  <si>
    <t>Реализация основных общеобразовательных программ начального общего, основного общего и среднего общего образования</t>
  </si>
  <si>
    <t>Капитальный ремонт общеобразовательной организации</t>
  </si>
  <si>
    <t>Подпрограмма «Развитие системы дополнительного образования в ЗАТО Шиханы на 2018-2020 годы»</t>
  </si>
  <si>
    <t>Реализация дополнительных общеразвивающих и предпрофессиональных программ</t>
  </si>
  <si>
    <t>69102</t>
  </si>
  <si>
    <t xml:space="preserve">Капитальный ремонт учреждений дополнительного образования </t>
  </si>
  <si>
    <t>Городские мероприятия в сфере образования</t>
  </si>
  <si>
    <t>Развитие культуры и средств массовой информации в ЗАТО Шиханы на 2018-2020 годы</t>
  </si>
  <si>
    <t xml:space="preserve">Капитальный ремонт  учреждений культуры города </t>
  </si>
  <si>
    <t>Развитие физической культуры, спорта и молодежной политики в ЗАТО Шиханы на 2018 - 2020 годы</t>
  </si>
  <si>
    <r>
      <t xml:space="preserve">Ведомственная целевая программа "Организация отдыха, оздоровления и занятости детей в ЗАТО Шиханы на </t>
    </r>
    <r>
      <rPr>
        <sz val="12"/>
        <rFont val="Times New Roman"/>
        <family val="1"/>
        <charset val="204"/>
      </rPr>
      <t>2017-2020</t>
    </r>
    <r>
      <rPr>
        <sz val="12"/>
        <color theme="1"/>
        <rFont val="Times New Roman"/>
        <family val="1"/>
        <charset val="204"/>
      </rPr>
      <t xml:space="preserve"> годы"</t>
    </r>
  </si>
  <si>
    <t>Организация городских физкультурно-массовых спортивных мероприятий, участия в областных физкультурно-массовых спортивных мероприятиях</t>
  </si>
  <si>
    <t>Содержание хоккейной  коробки и катка</t>
  </si>
  <si>
    <t>Приобретение спортивного инвентаря для приема норм ГТО</t>
  </si>
  <si>
    <t>Ремонт ограждения стадиона по улице Школьная</t>
  </si>
  <si>
    <t>Поездки в бассейн и ледовый дворец г. Вольск</t>
  </si>
  <si>
    <t>Замена оснащения городских плоскостных сооружений</t>
  </si>
  <si>
    <t>Формирование комфортной городской среды на территории ЗАТО Шиханы на 2018-2022 годы</t>
  </si>
  <si>
    <t>7Г000</t>
  </si>
  <si>
    <t xml:space="preserve">Благоустройство общественных территорий </t>
  </si>
  <si>
    <t>7Г002</t>
  </si>
  <si>
    <t>Исполнение судебных решений</t>
  </si>
  <si>
    <t>Ремонт памятника воинам-землякам, погибшим в Великой Отечественной Войне</t>
  </si>
  <si>
    <t>Обустройство контейнерных площадок</t>
  </si>
  <si>
    <t xml:space="preserve">Обустройство хоккейной коробки, катка и детских площадок </t>
  </si>
  <si>
    <t>Обеспечение повышения оплаты труда некоторых категорий работников муниципальных учреждений</t>
  </si>
  <si>
    <t>S2300</t>
  </si>
  <si>
    <t>78600</t>
  </si>
  <si>
    <t>Благоустройство дворовых территорий</t>
  </si>
  <si>
    <t>7Г001</t>
  </si>
  <si>
    <t>L5550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</si>
  <si>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</si>
  <si>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300</t>
  </si>
  <si>
    <t>Организация конкурса "Мой дом, мой двор - 2018 г."</t>
  </si>
  <si>
    <t>7Г003</t>
  </si>
  <si>
    <t xml:space="preserve">Благоустройство пешеходной зоны по ул.Ленина </t>
  </si>
  <si>
    <t>7Г004</t>
  </si>
  <si>
    <t>Всероссийский конкурс проектов создание комфортной городской среды среди малых городов</t>
  </si>
  <si>
    <t>L0200</t>
  </si>
  <si>
    <t>Поощрение одаренных детей ЗАТО Шиханы</t>
  </si>
  <si>
    <t>Обеспечение жилыми помещениями молодых семей, проживающих на территории ЗАТО Шиханы</t>
  </si>
  <si>
    <t>S2110</t>
  </si>
  <si>
    <t>S2120</t>
  </si>
  <si>
    <t>S2130</t>
  </si>
  <si>
    <t>Сведения об использовании администрацией ЗАТО Шиханы, подведомственными организациями выделяемых бюджетных средств на 1 июля  2018 года</t>
  </si>
  <si>
    <t>Оплата оказанных в соответствии с санитарными нормами и правилами коммунальных услуг, услуг содержания  и текущего ремонта, за незаселенные(пустующие) помещения муниципальной собственности в многоквартирных домах</t>
  </si>
  <si>
    <t>Обустройство спортивных площадок</t>
  </si>
  <si>
    <t xml:space="preserve">Благоустройство пешеходной зоны от ул. Ленина д.8 до ул. Молодежная д.2 </t>
  </si>
  <si>
    <t>7Г005</t>
  </si>
  <si>
    <t>Закупка фонтана</t>
  </si>
  <si>
    <t>7Г006</t>
  </si>
  <si>
    <t>Подготовка и проведение экспертизы проектной сметной документации</t>
  </si>
  <si>
    <t>7Г007</t>
  </si>
  <si>
    <t>78А00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</si>
</sst>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р_.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98">
    <xf numFmtId="0" fontId="0" fillId="0" borderId="0" xfId="0"/>
    <xf numFmtId="0" fontId="0" fillId="2" borderId="0" xfId="0" applyFill="1"/>
    <xf numFmtId="49" fontId="0" fillId="2" borderId="0" xfId="0" applyNumberFormat="1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/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vertical="center"/>
    </xf>
    <xf numFmtId="49" fontId="7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vertical="center"/>
    </xf>
    <xf numFmtId="0" fontId="0" fillId="4" borderId="0" xfId="0" applyFill="1"/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2" borderId="0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3"/>
  <sheetViews>
    <sheetView tabSelected="1" view="pageBreakPreview" workbookViewId="0">
      <selection activeCell="I94" sqref="I94"/>
    </sheetView>
  </sheetViews>
  <sheetFormatPr defaultColWidth="9.140625" defaultRowHeight="15" x14ac:dyDescent="0.25"/>
  <cols>
    <col min="1" max="1" width="56.42578125" style="1" customWidth="1"/>
    <col min="2" max="2" width="9.28515625" style="1" hidden="1" customWidth="1"/>
    <col min="3" max="4" width="10.42578125" style="1" customWidth="1"/>
    <col min="5" max="5" width="5.28515625" style="1" customWidth="1"/>
    <col min="6" max="9" width="13.7109375" style="2" customWidth="1"/>
    <col min="10" max="10" width="0" style="1" hidden="1" customWidth="1"/>
    <col min="11" max="16384" width="9.140625" style="1"/>
  </cols>
  <sheetData>
    <row r="2" spans="1:9" ht="57.75" customHeight="1" x14ac:dyDescent="0.3">
      <c r="A2" s="94" t="s">
        <v>137</v>
      </c>
      <c r="B2" s="94"/>
      <c r="C2" s="94"/>
      <c r="D2" s="94"/>
      <c r="E2" s="94"/>
      <c r="F2" s="94"/>
      <c r="G2" s="94"/>
      <c r="H2" s="94"/>
      <c r="I2" s="94"/>
    </row>
    <row r="3" spans="1:9" x14ac:dyDescent="0.25">
      <c r="C3" s="97"/>
      <c r="D3" s="97"/>
    </row>
    <row r="4" spans="1:9" ht="15" customHeight="1" x14ac:dyDescent="0.25">
      <c r="A4" s="95" t="s">
        <v>0</v>
      </c>
      <c r="B4" s="95" t="s">
        <v>1</v>
      </c>
      <c r="C4" s="96" t="s">
        <v>40</v>
      </c>
      <c r="D4" s="96"/>
      <c r="E4" s="95" t="s">
        <v>2</v>
      </c>
      <c r="F4" s="80" t="s">
        <v>65</v>
      </c>
      <c r="G4" s="80" t="s">
        <v>60</v>
      </c>
      <c r="H4" s="80" t="s">
        <v>66</v>
      </c>
      <c r="I4" s="80" t="s">
        <v>67</v>
      </c>
    </row>
    <row r="5" spans="1:9" s="3" customFormat="1" ht="47.25" x14ac:dyDescent="0.25">
      <c r="A5" s="95"/>
      <c r="B5" s="95"/>
      <c r="C5" s="54" t="s">
        <v>53</v>
      </c>
      <c r="D5" s="54" t="s">
        <v>54</v>
      </c>
      <c r="E5" s="95"/>
      <c r="F5" s="81"/>
      <c r="G5" s="81"/>
      <c r="H5" s="81"/>
      <c r="I5" s="81"/>
    </row>
    <row r="6" spans="1:9" s="5" customFormat="1" ht="15.75" x14ac:dyDescent="0.25">
      <c r="A6" s="10" t="s">
        <v>3</v>
      </c>
      <c r="B6" s="11"/>
      <c r="C6" s="11"/>
      <c r="D6" s="11"/>
      <c r="E6" s="11"/>
      <c r="F6" s="12">
        <f>F34+F69+F107+F53+F120+F44+F7+F153+F21+F147+F146+F152+F67+F133+F150+F145+F148+F149+F144+F143+F151</f>
        <v>196407.5</v>
      </c>
      <c r="G6" s="12">
        <f>G34+G69+G107+G53+G120+G44+G7+G153+G21+G147+G146+G152+G67+G133+G150+G145+G148+G149+G144+G143+G151</f>
        <v>81604.999999999985</v>
      </c>
      <c r="H6" s="12">
        <f>H34+H69+H107+H53+H120+H44+H7+H153+H21+H147+H146+H152+H67+H133+H150+H145+H148+H149+H144+H143+H151</f>
        <v>155278.80000000005</v>
      </c>
      <c r="I6" s="12">
        <f>I34+I69+I107+I53+I120+I44+I7+I153+I21+I147+I146+I152+I67+I133+I150+I145+I148+I149+I144+I143+I151</f>
        <v>157221.60000000003</v>
      </c>
    </row>
    <row r="7" spans="1:9" s="6" customFormat="1" ht="47.25" x14ac:dyDescent="0.25">
      <c r="A7" s="13" t="s">
        <v>68</v>
      </c>
      <c r="B7" s="14">
        <v>7100000</v>
      </c>
      <c r="C7" s="15">
        <v>71000</v>
      </c>
      <c r="D7" s="16" t="s">
        <v>26</v>
      </c>
      <c r="E7" s="15"/>
      <c r="F7" s="17">
        <f>SUM(F8:F20)</f>
        <v>29287.500000000004</v>
      </c>
      <c r="G7" s="17">
        <f>SUM(G8:G20)</f>
        <v>12520.800000000001</v>
      </c>
      <c r="H7" s="17">
        <f t="shared" ref="H7:I7" si="0">SUM(H8:H20)</f>
        <v>28999.800000000003</v>
      </c>
      <c r="I7" s="17">
        <f t="shared" si="0"/>
        <v>29543.599999999995</v>
      </c>
    </row>
    <row r="8" spans="1:9" s="4" customFormat="1" ht="15" customHeight="1" x14ac:dyDescent="0.25">
      <c r="A8" s="88" t="s">
        <v>17</v>
      </c>
      <c r="B8" s="18"/>
      <c r="C8" s="19">
        <v>71001</v>
      </c>
      <c r="D8" s="20" t="s">
        <v>34</v>
      </c>
      <c r="E8" s="19">
        <v>100</v>
      </c>
      <c r="F8" s="21">
        <f>1175.1+1267-97.7</f>
        <v>2344.4</v>
      </c>
      <c r="G8" s="21">
        <v>1073.5</v>
      </c>
      <c r="H8" s="21">
        <f>1219.8+1315.3</f>
        <v>2535.1</v>
      </c>
      <c r="I8" s="21">
        <f>1266.1+1365.6</f>
        <v>2631.7</v>
      </c>
    </row>
    <row r="9" spans="1:9" ht="15" customHeight="1" x14ac:dyDescent="0.25">
      <c r="A9" s="89"/>
      <c r="B9" s="22">
        <v>7190220</v>
      </c>
      <c r="C9" s="19">
        <v>71001</v>
      </c>
      <c r="D9" s="20" t="s">
        <v>33</v>
      </c>
      <c r="E9" s="19">
        <v>100</v>
      </c>
      <c r="F9" s="23">
        <f>16979.7-34.6+34.6-50+86.1+97.7</f>
        <v>17113.5</v>
      </c>
      <c r="G9" s="23">
        <v>7692.9</v>
      </c>
      <c r="H9" s="23">
        <f>17551.4-34.6</f>
        <v>17516.800000000003</v>
      </c>
      <c r="I9" s="23">
        <v>18100</v>
      </c>
    </row>
    <row r="10" spans="1:9" ht="15.75" x14ac:dyDescent="0.25">
      <c r="A10" s="89"/>
      <c r="B10" s="22"/>
      <c r="C10" s="19">
        <v>71001</v>
      </c>
      <c r="D10" s="20" t="s">
        <v>33</v>
      </c>
      <c r="E10" s="19">
        <v>800</v>
      </c>
      <c r="F10" s="23">
        <f>249.5+1.4</f>
        <v>250.9</v>
      </c>
      <c r="G10" s="23">
        <v>128.30000000000001</v>
      </c>
      <c r="H10" s="23">
        <v>251.5</v>
      </c>
      <c r="I10" s="23">
        <v>253.5</v>
      </c>
    </row>
    <row r="11" spans="1:9" ht="15.75" x14ac:dyDescent="0.25">
      <c r="A11" s="89"/>
      <c r="B11" s="22">
        <v>7190220</v>
      </c>
      <c r="C11" s="19">
        <v>71001</v>
      </c>
      <c r="D11" s="20" t="s">
        <v>33</v>
      </c>
      <c r="E11" s="19">
        <v>200</v>
      </c>
      <c r="F11" s="51">
        <f>6610.5+22.3+34.6-34.6+50+5.1</f>
        <v>6687.9000000000005</v>
      </c>
      <c r="G11" s="51">
        <v>2628.4</v>
      </c>
      <c r="H11" s="23">
        <f>7111.6+34.6</f>
        <v>7146.2000000000007</v>
      </c>
      <c r="I11" s="23">
        <v>6951.9</v>
      </c>
    </row>
    <row r="12" spans="1:9" ht="15.75" customHeight="1" x14ac:dyDescent="0.25">
      <c r="A12" s="86" t="s">
        <v>18</v>
      </c>
      <c r="B12" s="22">
        <v>7197160</v>
      </c>
      <c r="C12" s="19">
        <v>71002</v>
      </c>
      <c r="D12" s="19">
        <v>76500</v>
      </c>
      <c r="E12" s="19">
        <v>100</v>
      </c>
      <c r="F12" s="24">
        <f>195.8-0.8+6.3</f>
        <v>201.3</v>
      </c>
      <c r="G12" s="24">
        <v>72.099999999999994</v>
      </c>
      <c r="H12" s="24">
        <f>202-0.8</f>
        <v>201.2</v>
      </c>
      <c r="I12" s="24">
        <f>208.6-0.8</f>
        <v>207.79999999999998</v>
      </c>
    </row>
    <row r="13" spans="1:9" ht="15.75" customHeight="1" x14ac:dyDescent="0.25">
      <c r="A13" s="91"/>
      <c r="B13" s="22"/>
      <c r="C13" s="19">
        <v>71002</v>
      </c>
      <c r="D13" s="19">
        <v>76500</v>
      </c>
      <c r="E13" s="19">
        <v>200</v>
      </c>
      <c r="F13" s="24">
        <v>0.8</v>
      </c>
      <c r="G13" s="24">
        <v>0</v>
      </c>
      <c r="H13" s="24">
        <v>0.8</v>
      </c>
      <c r="I13" s="24">
        <v>0.8</v>
      </c>
    </row>
    <row r="14" spans="1:9" ht="15.75" x14ac:dyDescent="0.25">
      <c r="A14" s="91"/>
      <c r="B14" s="22">
        <v>7195118</v>
      </c>
      <c r="C14" s="19">
        <v>71002</v>
      </c>
      <c r="D14" s="19">
        <v>51180</v>
      </c>
      <c r="E14" s="19">
        <v>100</v>
      </c>
      <c r="F14" s="24">
        <f>167.8-1.1</f>
        <v>166.70000000000002</v>
      </c>
      <c r="G14" s="24">
        <v>81.5</v>
      </c>
      <c r="H14" s="24">
        <f>169.6-1.1</f>
        <v>168.5</v>
      </c>
      <c r="I14" s="24">
        <f>175.7-1.2</f>
        <v>174.5</v>
      </c>
    </row>
    <row r="15" spans="1:9" ht="31.5" x14ac:dyDescent="0.25">
      <c r="A15" s="53" t="s">
        <v>14</v>
      </c>
      <c r="B15" s="22">
        <v>7190340</v>
      </c>
      <c r="C15" s="19">
        <v>71003</v>
      </c>
      <c r="D15" s="20" t="s">
        <v>35</v>
      </c>
      <c r="E15" s="19">
        <v>200</v>
      </c>
      <c r="F15" s="23">
        <v>121.4</v>
      </c>
      <c r="G15" s="23">
        <v>45.7</v>
      </c>
      <c r="H15" s="23">
        <v>122.9</v>
      </c>
      <c r="I15" s="23">
        <v>124.3</v>
      </c>
    </row>
    <row r="16" spans="1:9" ht="15.75" x14ac:dyDescent="0.25">
      <c r="A16" s="53" t="s">
        <v>15</v>
      </c>
      <c r="B16" s="22">
        <v>7192001</v>
      </c>
      <c r="C16" s="19">
        <v>71004</v>
      </c>
      <c r="D16" s="20" t="s">
        <v>36</v>
      </c>
      <c r="E16" s="19">
        <v>300</v>
      </c>
      <c r="F16" s="24">
        <f>1016.2+0.3</f>
        <v>1016.5</v>
      </c>
      <c r="G16" s="24">
        <v>508.2</v>
      </c>
      <c r="H16" s="24">
        <v>1056.8</v>
      </c>
      <c r="I16" s="24">
        <v>1099.0999999999999</v>
      </c>
    </row>
    <row r="17" spans="1:9" ht="15.75" x14ac:dyDescent="0.25">
      <c r="A17" s="25" t="s">
        <v>69</v>
      </c>
      <c r="B17" s="22"/>
      <c r="C17" s="19">
        <v>71005</v>
      </c>
      <c r="D17" s="20" t="s">
        <v>33</v>
      </c>
      <c r="E17" s="19">
        <v>200</v>
      </c>
      <c r="F17" s="23">
        <v>246.7</v>
      </c>
      <c r="G17" s="23">
        <v>0</v>
      </c>
      <c r="H17" s="23">
        <f>200-200</f>
        <v>0</v>
      </c>
      <c r="I17" s="23">
        <f>200-200</f>
        <v>0</v>
      </c>
    </row>
    <row r="18" spans="1:9" ht="15.75" x14ac:dyDescent="0.25">
      <c r="A18" s="26" t="s">
        <v>70</v>
      </c>
      <c r="B18" s="22"/>
      <c r="C18" s="19">
        <v>71007</v>
      </c>
      <c r="D18" s="20" t="s">
        <v>33</v>
      </c>
      <c r="E18" s="19">
        <v>200</v>
      </c>
      <c r="F18" s="23">
        <v>79.099999999999994</v>
      </c>
      <c r="G18" s="23">
        <v>0</v>
      </c>
      <c r="H18" s="23">
        <v>0</v>
      </c>
      <c r="I18" s="23">
        <v>0</v>
      </c>
    </row>
    <row r="19" spans="1:9" ht="15.75" customHeight="1" x14ac:dyDescent="0.25">
      <c r="A19" s="86" t="s">
        <v>118</v>
      </c>
      <c r="B19" s="22"/>
      <c r="C19" s="19">
        <v>71008</v>
      </c>
      <c r="D19" s="9">
        <v>72300</v>
      </c>
      <c r="E19" s="8">
        <v>100</v>
      </c>
      <c r="F19" s="23">
        <f>554.1+156.6+347.6-48.1</f>
        <v>1010.2000000000002</v>
      </c>
      <c r="G19" s="23">
        <v>286.5</v>
      </c>
      <c r="H19" s="23">
        <v>0</v>
      </c>
      <c r="I19" s="23">
        <v>0</v>
      </c>
    </row>
    <row r="20" spans="1:9" s="7" customFormat="1" ht="38.25" customHeight="1" x14ac:dyDescent="0.25">
      <c r="A20" s="87"/>
      <c r="B20" s="22"/>
      <c r="C20" s="19">
        <v>71008</v>
      </c>
      <c r="D20" s="9" t="s">
        <v>119</v>
      </c>
      <c r="E20" s="8">
        <v>100</v>
      </c>
      <c r="F20" s="23">
        <v>48.1</v>
      </c>
      <c r="G20" s="23">
        <v>3.7</v>
      </c>
      <c r="H20" s="23">
        <v>0</v>
      </c>
      <c r="I20" s="23">
        <v>0</v>
      </c>
    </row>
    <row r="21" spans="1:9" ht="15" customHeight="1" x14ac:dyDescent="0.25">
      <c r="A21" s="13" t="s">
        <v>71</v>
      </c>
      <c r="B21" s="14">
        <v>7200000</v>
      </c>
      <c r="C21" s="15">
        <v>72000</v>
      </c>
      <c r="D21" s="16" t="s">
        <v>26</v>
      </c>
      <c r="E21" s="15"/>
      <c r="F21" s="17">
        <f>SUM(F22:F33)</f>
        <v>3370.6000000000004</v>
      </c>
      <c r="G21" s="17">
        <f>SUM(G22:G33)</f>
        <v>1446.2</v>
      </c>
      <c r="H21" s="17">
        <f>SUM(H22:H33)</f>
        <v>3447.2000000000003</v>
      </c>
      <c r="I21" s="17">
        <f>SUM(I22:I33)</f>
        <v>3555</v>
      </c>
    </row>
    <row r="22" spans="1:9" ht="15.75" customHeight="1" x14ac:dyDescent="0.25">
      <c r="A22" s="92" t="s">
        <v>57</v>
      </c>
      <c r="B22" s="18"/>
      <c r="C22" s="19">
        <v>72001</v>
      </c>
      <c r="D22" s="19">
        <v>99990</v>
      </c>
      <c r="E22" s="19">
        <v>600</v>
      </c>
      <c r="F22" s="21">
        <v>2.5</v>
      </c>
      <c r="G22" s="21">
        <v>0</v>
      </c>
      <c r="H22" s="21">
        <v>2.5</v>
      </c>
      <c r="I22" s="21">
        <v>0</v>
      </c>
    </row>
    <row r="23" spans="1:9" ht="24" customHeight="1" x14ac:dyDescent="0.25">
      <c r="A23" s="93"/>
      <c r="B23" s="18"/>
      <c r="C23" s="19">
        <v>72001</v>
      </c>
      <c r="D23" s="19">
        <v>99990</v>
      </c>
      <c r="E23" s="19">
        <v>200</v>
      </c>
      <c r="F23" s="21">
        <v>17</v>
      </c>
      <c r="G23" s="21">
        <v>0</v>
      </c>
      <c r="H23" s="21">
        <v>17</v>
      </c>
      <c r="I23" s="21">
        <v>17</v>
      </c>
    </row>
    <row r="24" spans="1:9" ht="24" customHeight="1" x14ac:dyDescent="0.25">
      <c r="A24" s="86" t="s">
        <v>20</v>
      </c>
      <c r="B24" s="22">
        <v>7297140</v>
      </c>
      <c r="C24" s="19">
        <v>72002</v>
      </c>
      <c r="D24" s="19" t="s">
        <v>32</v>
      </c>
      <c r="E24" s="19">
        <v>100</v>
      </c>
      <c r="F24" s="27">
        <f>197.6+6.3</f>
        <v>203.9</v>
      </c>
      <c r="G24" s="27">
        <v>70</v>
      </c>
      <c r="H24" s="27">
        <v>203.8</v>
      </c>
      <c r="I24" s="27">
        <v>210.4</v>
      </c>
    </row>
    <row r="25" spans="1:9" ht="24" customHeight="1" x14ac:dyDescent="0.25">
      <c r="A25" s="91"/>
      <c r="B25" s="22">
        <v>7297310</v>
      </c>
      <c r="C25" s="19">
        <v>72002</v>
      </c>
      <c r="D25" s="19" t="s">
        <v>31</v>
      </c>
      <c r="E25" s="19">
        <v>200</v>
      </c>
      <c r="F25" s="23">
        <v>37.799999999999997</v>
      </c>
      <c r="G25" s="23">
        <v>21.6</v>
      </c>
      <c r="H25" s="23">
        <v>39.1</v>
      </c>
      <c r="I25" s="23">
        <v>40.5</v>
      </c>
    </row>
    <row r="26" spans="1:9" ht="15.75" customHeight="1" x14ac:dyDescent="0.25">
      <c r="A26" s="87"/>
      <c r="B26" s="22">
        <v>7297310</v>
      </c>
      <c r="C26" s="19">
        <v>72002</v>
      </c>
      <c r="D26" s="19" t="s">
        <v>31</v>
      </c>
      <c r="E26" s="19">
        <v>300</v>
      </c>
      <c r="F26" s="23">
        <f>2132.9-37.8</f>
        <v>2095.1</v>
      </c>
      <c r="G26" s="23">
        <v>939.7</v>
      </c>
      <c r="H26" s="23">
        <f>2209.7-39.1</f>
        <v>2170.6</v>
      </c>
      <c r="I26" s="23">
        <f>2287-40.5</f>
        <v>2246.5</v>
      </c>
    </row>
    <row r="27" spans="1:9" ht="30" customHeight="1" x14ac:dyDescent="0.25">
      <c r="A27" s="86" t="s">
        <v>72</v>
      </c>
      <c r="B27" s="28">
        <v>7297410</v>
      </c>
      <c r="C27" s="19">
        <v>72003</v>
      </c>
      <c r="D27" s="29">
        <v>76600</v>
      </c>
      <c r="E27" s="19">
        <v>100</v>
      </c>
      <c r="F27" s="24">
        <f>202+6.3</f>
        <v>208.3</v>
      </c>
      <c r="G27" s="24">
        <v>72.3</v>
      </c>
      <c r="H27" s="24">
        <v>210.6</v>
      </c>
      <c r="I27" s="24">
        <v>217.2</v>
      </c>
    </row>
    <row r="28" spans="1:9" ht="18" customHeight="1" x14ac:dyDescent="0.25">
      <c r="A28" s="87"/>
      <c r="B28" s="28">
        <v>7297410</v>
      </c>
      <c r="C28" s="19">
        <v>72003</v>
      </c>
      <c r="D28" s="29">
        <v>76600</v>
      </c>
      <c r="E28" s="19">
        <v>200</v>
      </c>
      <c r="F28" s="27">
        <v>2.4</v>
      </c>
      <c r="G28" s="27">
        <v>0</v>
      </c>
      <c r="H28" s="27">
        <v>0</v>
      </c>
      <c r="I28" s="27">
        <v>0</v>
      </c>
    </row>
    <row r="29" spans="1:9" ht="15.75" customHeight="1" x14ac:dyDescent="0.25">
      <c r="A29" s="86" t="s">
        <v>21</v>
      </c>
      <c r="B29" s="22">
        <v>7297170</v>
      </c>
      <c r="C29" s="19">
        <v>72004</v>
      </c>
      <c r="D29" s="19">
        <v>76400</v>
      </c>
      <c r="E29" s="19">
        <v>100</v>
      </c>
      <c r="F29" s="27">
        <f>207.3+6.3</f>
        <v>213.60000000000002</v>
      </c>
      <c r="G29" s="27">
        <v>74.3</v>
      </c>
      <c r="H29" s="27">
        <v>213.9</v>
      </c>
      <c r="I29" s="27">
        <v>220.5</v>
      </c>
    </row>
    <row r="30" spans="1:9" ht="15" customHeight="1" x14ac:dyDescent="0.25">
      <c r="A30" s="91"/>
      <c r="B30" s="22">
        <v>7297170</v>
      </c>
      <c r="C30" s="19">
        <v>72004</v>
      </c>
      <c r="D30" s="19">
        <v>76400</v>
      </c>
      <c r="E30" s="19">
        <v>200</v>
      </c>
      <c r="F30" s="27">
        <v>0.3</v>
      </c>
      <c r="G30" s="27">
        <v>0</v>
      </c>
      <c r="H30" s="27">
        <v>0</v>
      </c>
      <c r="I30" s="27">
        <v>0</v>
      </c>
    </row>
    <row r="31" spans="1:9" ht="50.25" customHeight="1" x14ac:dyDescent="0.25">
      <c r="A31" s="91"/>
      <c r="B31" s="22">
        <v>7297180</v>
      </c>
      <c r="C31" s="19">
        <v>72004</v>
      </c>
      <c r="D31" s="19" t="s">
        <v>44</v>
      </c>
      <c r="E31" s="19">
        <v>100</v>
      </c>
      <c r="F31" s="27">
        <f>185.5+6.3</f>
        <v>191.8</v>
      </c>
      <c r="G31" s="27">
        <v>96.4</v>
      </c>
      <c r="H31" s="27">
        <v>191.8</v>
      </c>
      <c r="I31" s="27">
        <v>198.4</v>
      </c>
    </row>
    <row r="32" spans="1:9" ht="66" customHeight="1" x14ac:dyDescent="0.25">
      <c r="A32" s="58" t="s">
        <v>19</v>
      </c>
      <c r="B32" s="22">
        <v>7297120</v>
      </c>
      <c r="C32" s="19">
        <v>72005</v>
      </c>
      <c r="D32" s="19">
        <v>76300</v>
      </c>
      <c r="E32" s="19">
        <v>100</v>
      </c>
      <c r="F32" s="24">
        <f>195.5+6.3</f>
        <v>201.8</v>
      </c>
      <c r="G32" s="24">
        <v>71.2</v>
      </c>
      <c r="H32" s="24">
        <v>201.8</v>
      </c>
      <c r="I32" s="24">
        <v>208.4</v>
      </c>
    </row>
    <row r="33" spans="1:10" s="7" customFormat="1" ht="63" x14ac:dyDescent="0.25">
      <c r="A33" s="57" t="s">
        <v>73</v>
      </c>
      <c r="B33" s="22"/>
      <c r="C33" s="8">
        <v>72006</v>
      </c>
      <c r="D33" s="30" t="s">
        <v>45</v>
      </c>
      <c r="E33" s="19">
        <v>800</v>
      </c>
      <c r="F33" s="24">
        <v>196.1</v>
      </c>
      <c r="G33" s="24">
        <v>100.7</v>
      </c>
      <c r="H33" s="24">
        <v>196.1</v>
      </c>
      <c r="I33" s="24">
        <v>196.1</v>
      </c>
    </row>
    <row r="34" spans="1:10" ht="48.75" customHeight="1" x14ac:dyDescent="0.25">
      <c r="A34" s="13" t="s">
        <v>74</v>
      </c>
      <c r="B34" s="14">
        <v>7300000</v>
      </c>
      <c r="C34" s="15">
        <v>73000</v>
      </c>
      <c r="D34" s="16" t="s">
        <v>26</v>
      </c>
      <c r="E34" s="15"/>
      <c r="F34" s="17">
        <f>SUM(F35:F43)</f>
        <v>8001.3</v>
      </c>
      <c r="G34" s="17">
        <f>SUM(G35:G43)</f>
        <v>3243.7000000000003</v>
      </c>
      <c r="H34" s="17">
        <f>SUM(H35:H43)</f>
        <v>7567.9000000000005</v>
      </c>
      <c r="I34" s="17">
        <f>SUM(I35:I43)</f>
        <v>6845.5</v>
      </c>
    </row>
    <row r="35" spans="1:10" ht="49.5" customHeight="1" x14ac:dyDescent="0.25">
      <c r="A35" s="55" t="s">
        <v>75</v>
      </c>
      <c r="B35" s="18"/>
      <c r="C35" s="19">
        <v>73001</v>
      </c>
      <c r="D35" s="30" t="s">
        <v>46</v>
      </c>
      <c r="E35" s="31" t="s">
        <v>47</v>
      </c>
      <c r="F35" s="21">
        <v>361.1</v>
      </c>
      <c r="G35" s="21">
        <v>0</v>
      </c>
      <c r="H35" s="21">
        <v>0</v>
      </c>
      <c r="I35" s="21">
        <v>0</v>
      </c>
    </row>
    <row r="36" spans="1:10" ht="15" customHeight="1" x14ac:dyDescent="0.25">
      <c r="A36" s="32" t="s">
        <v>76</v>
      </c>
      <c r="B36" s="18"/>
      <c r="C36" s="19">
        <v>73002</v>
      </c>
      <c r="D36" s="30" t="s">
        <v>46</v>
      </c>
      <c r="E36" s="31" t="s">
        <v>47</v>
      </c>
      <c r="F36" s="60">
        <f>42.6+19</f>
        <v>61.6</v>
      </c>
      <c r="G36" s="60">
        <v>42</v>
      </c>
      <c r="H36" s="21">
        <v>0</v>
      </c>
      <c r="I36" s="21">
        <v>0</v>
      </c>
    </row>
    <row r="37" spans="1:10" ht="15" customHeight="1" x14ac:dyDescent="0.25">
      <c r="A37" s="88" t="s">
        <v>27</v>
      </c>
      <c r="B37" s="22">
        <v>7390420</v>
      </c>
      <c r="C37" s="19">
        <v>73005</v>
      </c>
      <c r="D37" s="20" t="s">
        <v>37</v>
      </c>
      <c r="E37" s="19">
        <v>100</v>
      </c>
      <c r="F37" s="51">
        <f>6390.5-178.4-53.8-19</f>
        <v>6139.3</v>
      </c>
      <c r="G37" s="51">
        <v>2560.4</v>
      </c>
      <c r="H37" s="23">
        <v>6633.3</v>
      </c>
      <c r="I37" s="23">
        <v>5901.7</v>
      </c>
    </row>
    <row r="38" spans="1:10" ht="15" customHeight="1" x14ac:dyDescent="0.25">
      <c r="A38" s="89"/>
      <c r="B38" s="22">
        <v>7390420</v>
      </c>
      <c r="C38" s="19">
        <v>73005</v>
      </c>
      <c r="D38" s="20" t="s">
        <v>37</v>
      </c>
      <c r="E38" s="19">
        <v>200</v>
      </c>
      <c r="F38" s="23">
        <f>920.8+15.8</f>
        <v>936.59999999999991</v>
      </c>
      <c r="G38" s="23">
        <v>414.9</v>
      </c>
      <c r="H38" s="23">
        <v>883.9</v>
      </c>
      <c r="I38" s="23">
        <v>894.7</v>
      </c>
    </row>
    <row r="39" spans="1:10" ht="15.75" x14ac:dyDescent="0.25">
      <c r="A39" s="89"/>
      <c r="B39" s="22"/>
      <c r="C39" s="19">
        <v>73005</v>
      </c>
      <c r="D39" s="20" t="s">
        <v>37</v>
      </c>
      <c r="E39" s="19">
        <v>300</v>
      </c>
      <c r="F39" s="23">
        <v>178.4</v>
      </c>
      <c r="G39" s="23">
        <v>136.69999999999999</v>
      </c>
      <c r="H39" s="23">
        <v>0</v>
      </c>
      <c r="I39" s="23">
        <v>0</v>
      </c>
    </row>
    <row r="40" spans="1:10" ht="15" customHeight="1" x14ac:dyDescent="0.25">
      <c r="A40" s="90"/>
      <c r="B40" s="22">
        <v>7390420</v>
      </c>
      <c r="C40" s="19">
        <v>73005</v>
      </c>
      <c r="D40" s="20" t="s">
        <v>37</v>
      </c>
      <c r="E40" s="19">
        <v>800</v>
      </c>
      <c r="F40" s="23">
        <v>24.2</v>
      </c>
      <c r="G40" s="23">
        <v>3.4</v>
      </c>
      <c r="H40" s="23">
        <v>22.6</v>
      </c>
      <c r="I40" s="23">
        <v>21</v>
      </c>
    </row>
    <row r="41" spans="1:10" ht="16.5" customHeight="1" x14ac:dyDescent="0.25">
      <c r="A41" s="88" t="s">
        <v>64</v>
      </c>
      <c r="B41" s="22">
        <v>7399901</v>
      </c>
      <c r="C41" s="19">
        <v>73006</v>
      </c>
      <c r="D41" s="19">
        <v>99010</v>
      </c>
      <c r="E41" s="19">
        <v>800</v>
      </c>
      <c r="F41" s="23">
        <v>1</v>
      </c>
      <c r="G41" s="23">
        <v>0</v>
      </c>
      <c r="H41" s="23">
        <v>1</v>
      </c>
      <c r="I41" s="23">
        <v>1</v>
      </c>
    </row>
    <row r="42" spans="1:10" ht="30" customHeight="1" x14ac:dyDescent="0.25">
      <c r="A42" s="90"/>
      <c r="B42" s="22"/>
      <c r="C42" s="19">
        <v>73006</v>
      </c>
      <c r="D42" s="19">
        <v>99010</v>
      </c>
      <c r="E42" s="19">
        <v>200</v>
      </c>
      <c r="F42" s="23">
        <v>27.1</v>
      </c>
      <c r="G42" s="23">
        <v>0</v>
      </c>
      <c r="H42" s="23">
        <v>27.1</v>
      </c>
      <c r="I42" s="23">
        <v>27.1</v>
      </c>
    </row>
    <row r="43" spans="1:10" s="7" customFormat="1" ht="31.5" x14ac:dyDescent="0.25">
      <c r="A43" s="26" t="s">
        <v>118</v>
      </c>
      <c r="B43" s="22"/>
      <c r="C43" s="19">
        <v>73007</v>
      </c>
      <c r="D43" s="9">
        <v>72300</v>
      </c>
      <c r="E43" s="8">
        <v>100</v>
      </c>
      <c r="F43" s="23">
        <f>210.2+3.4+58.4</f>
        <v>272</v>
      </c>
      <c r="G43" s="23">
        <v>86.3</v>
      </c>
      <c r="H43" s="23">
        <v>0</v>
      </c>
      <c r="I43" s="23">
        <v>0</v>
      </c>
    </row>
    <row r="44" spans="1:10" ht="24" customHeight="1" x14ac:dyDescent="0.25">
      <c r="A44" s="13" t="s">
        <v>77</v>
      </c>
      <c r="B44" s="14">
        <v>7400000</v>
      </c>
      <c r="C44" s="15">
        <v>74000</v>
      </c>
      <c r="D44" s="16" t="s">
        <v>26</v>
      </c>
      <c r="E44" s="15"/>
      <c r="F44" s="17">
        <f>SUM(F45:F52)</f>
        <v>1906.3999999999999</v>
      </c>
      <c r="G44" s="17">
        <f>SUM(G45:G52)</f>
        <v>509.1</v>
      </c>
      <c r="H44" s="17">
        <f>SUM(H45:H52)</f>
        <v>1432.6</v>
      </c>
      <c r="I44" s="17">
        <f>SUM(I45:I52)</f>
        <v>1207.5999999999999</v>
      </c>
    </row>
    <row r="45" spans="1:10" ht="28.5" customHeight="1" x14ac:dyDescent="0.25">
      <c r="A45" s="88" t="s">
        <v>78</v>
      </c>
      <c r="B45" s="22">
        <v>7499905</v>
      </c>
      <c r="C45" s="19">
        <v>74002</v>
      </c>
      <c r="D45" s="19">
        <v>99050</v>
      </c>
      <c r="E45" s="19">
        <v>200</v>
      </c>
      <c r="F45" s="23">
        <v>32</v>
      </c>
      <c r="G45" s="23">
        <v>0</v>
      </c>
      <c r="H45" s="23">
        <v>32</v>
      </c>
      <c r="I45" s="23">
        <v>32</v>
      </c>
    </row>
    <row r="46" spans="1:10" ht="32.25" customHeight="1" x14ac:dyDescent="0.25">
      <c r="A46" s="90"/>
      <c r="B46" s="22"/>
      <c r="C46" s="19">
        <v>74002</v>
      </c>
      <c r="D46" s="19">
        <v>99050</v>
      </c>
      <c r="E46" s="19">
        <v>800</v>
      </c>
      <c r="F46" s="23">
        <v>32.200000000000003</v>
      </c>
      <c r="G46" s="23">
        <v>7.8</v>
      </c>
      <c r="H46" s="23">
        <v>32.200000000000003</v>
      </c>
      <c r="I46" s="23">
        <v>32.200000000000003</v>
      </c>
    </row>
    <row r="47" spans="1:10" ht="35.25" customHeight="1" x14ac:dyDescent="0.25">
      <c r="A47" s="56" t="s">
        <v>79</v>
      </c>
      <c r="B47" s="22"/>
      <c r="C47" s="19">
        <v>74003</v>
      </c>
      <c r="D47" s="19">
        <v>99050</v>
      </c>
      <c r="E47" s="19">
        <v>200</v>
      </c>
      <c r="F47" s="23">
        <v>300</v>
      </c>
      <c r="G47" s="23">
        <v>0</v>
      </c>
      <c r="H47" s="23">
        <v>0</v>
      </c>
      <c r="I47" s="23">
        <v>0</v>
      </c>
    </row>
    <row r="48" spans="1:10" ht="35.25" customHeight="1" x14ac:dyDescent="0.25">
      <c r="A48" s="61" t="s">
        <v>138</v>
      </c>
      <c r="B48" s="22">
        <v>7499928</v>
      </c>
      <c r="C48" s="19">
        <v>74004</v>
      </c>
      <c r="D48" s="19">
        <v>99280</v>
      </c>
      <c r="E48" s="19">
        <v>200</v>
      </c>
      <c r="F48" s="23">
        <v>430</v>
      </c>
      <c r="G48" s="23">
        <v>145.19999999999999</v>
      </c>
      <c r="H48" s="23">
        <v>430</v>
      </c>
      <c r="I48" s="23">
        <v>430</v>
      </c>
      <c r="J48" s="1">
        <v>6224.5</v>
      </c>
    </row>
    <row r="49" spans="1:9" ht="35.25" customHeight="1" x14ac:dyDescent="0.25">
      <c r="A49" s="32" t="s">
        <v>13</v>
      </c>
      <c r="B49" s="22">
        <v>7499908</v>
      </c>
      <c r="C49" s="19">
        <v>74005</v>
      </c>
      <c r="D49" s="19">
        <v>99080</v>
      </c>
      <c r="E49" s="19">
        <v>200</v>
      </c>
      <c r="F49" s="23">
        <v>608.4</v>
      </c>
      <c r="G49" s="23">
        <v>199.1</v>
      </c>
      <c r="H49" s="23">
        <v>608.4</v>
      </c>
      <c r="I49" s="23">
        <f>304.2+304.2</f>
        <v>608.4</v>
      </c>
    </row>
    <row r="50" spans="1:9" ht="35.25" customHeight="1" x14ac:dyDescent="0.25">
      <c r="A50" s="32" t="s">
        <v>80</v>
      </c>
      <c r="B50" s="22"/>
      <c r="C50" s="19">
        <v>74006</v>
      </c>
      <c r="D50" s="19">
        <v>99090</v>
      </c>
      <c r="E50" s="19">
        <v>200</v>
      </c>
      <c r="F50" s="23">
        <f>276+28.8+64</f>
        <v>368.8</v>
      </c>
      <c r="G50" s="23">
        <v>127</v>
      </c>
      <c r="H50" s="23">
        <v>225</v>
      </c>
      <c r="I50" s="23">
        <f>28.8-28.8</f>
        <v>0</v>
      </c>
    </row>
    <row r="51" spans="1:9" s="4" customFormat="1" ht="35.25" customHeight="1" x14ac:dyDescent="0.25">
      <c r="A51" s="32" t="s">
        <v>28</v>
      </c>
      <c r="B51" s="22">
        <v>7499910</v>
      </c>
      <c r="C51" s="19">
        <v>74007</v>
      </c>
      <c r="D51" s="19">
        <v>99100</v>
      </c>
      <c r="E51" s="19">
        <v>200</v>
      </c>
      <c r="F51" s="23">
        <v>105</v>
      </c>
      <c r="G51" s="23">
        <v>30</v>
      </c>
      <c r="H51" s="23">
        <v>105</v>
      </c>
      <c r="I51" s="23">
        <v>105</v>
      </c>
    </row>
    <row r="52" spans="1:9" s="7" customFormat="1" ht="66.75" customHeight="1" x14ac:dyDescent="0.25">
      <c r="A52" s="57" t="s">
        <v>81</v>
      </c>
      <c r="B52" s="22"/>
      <c r="C52" s="19">
        <v>74011</v>
      </c>
      <c r="D52" s="19">
        <v>99090</v>
      </c>
      <c r="E52" s="19">
        <v>200</v>
      </c>
      <c r="F52" s="23">
        <v>30</v>
      </c>
      <c r="G52" s="23">
        <v>0</v>
      </c>
      <c r="H52" s="23">
        <v>0</v>
      </c>
      <c r="I52" s="23">
        <v>0</v>
      </c>
    </row>
    <row r="53" spans="1:9" ht="23.25" customHeight="1" x14ac:dyDescent="0.25">
      <c r="A53" s="13" t="s">
        <v>82</v>
      </c>
      <c r="B53" s="14">
        <v>7500000</v>
      </c>
      <c r="C53" s="15">
        <v>75000</v>
      </c>
      <c r="D53" s="16" t="s">
        <v>26</v>
      </c>
      <c r="E53" s="15"/>
      <c r="F53" s="17">
        <f>SUM(F54:F66)</f>
        <v>10948.099999999999</v>
      </c>
      <c r="G53" s="17">
        <f>SUM(G54:G66)</f>
        <v>6195.9</v>
      </c>
      <c r="H53" s="17">
        <f>SUM(H54:H66)</f>
        <v>8408</v>
      </c>
      <c r="I53" s="17">
        <f>SUM(I54:I66)</f>
        <v>8276.3000000000011</v>
      </c>
    </row>
    <row r="54" spans="1:9" ht="23.25" customHeight="1" x14ac:dyDescent="0.25">
      <c r="A54" s="88" t="s">
        <v>83</v>
      </c>
      <c r="B54" s="22">
        <v>7519999</v>
      </c>
      <c r="C54" s="19">
        <v>75001</v>
      </c>
      <c r="D54" s="9" t="s">
        <v>52</v>
      </c>
      <c r="E54" s="19">
        <v>200</v>
      </c>
      <c r="F54" s="51">
        <f>2455.4+722.3-647.4</f>
        <v>2530.2999999999997</v>
      </c>
      <c r="G54" s="51">
        <v>2480.8000000000002</v>
      </c>
      <c r="H54" s="23">
        <v>1268.2</v>
      </c>
      <c r="I54" s="23">
        <v>745.2</v>
      </c>
    </row>
    <row r="55" spans="1:9" ht="15.75" customHeight="1" x14ac:dyDescent="0.25">
      <c r="A55" s="89"/>
      <c r="B55" s="22">
        <v>7519999</v>
      </c>
      <c r="C55" s="19">
        <v>75001</v>
      </c>
      <c r="D55" s="9" t="s">
        <v>52</v>
      </c>
      <c r="E55" s="19">
        <v>800</v>
      </c>
      <c r="F55" s="51">
        <f>3369.8-909.7+647.4</f>
        <v>3107.5000000000005</v>
      </c>
      <c r="G55" s="51">
        <v>1060.9000000000001</v>
      </c>
      <c r="H55" s="23">
        <f>3544-1268.2</f>
        <v>2275.8000000000002</v>
      </c>
      <c r="I55" s="23">
        <f>3025-745.2</f>
        <v>2279.8000000000002</v>
      </c>
    </row>
    <row r="56" spans="1:9" ht="31.5" x14ac:dyDescent="0.25">
      <c r="A56" s="59" t="s">
        <v>133</v>
      </c>
      <c r="B56" s="22"/>
      <c r="C56" s="19">
        <v>75002</v>
      </c>
      <c r="D56" s="19" t="s">
        <v>131</v>
      </c>
      <c r="E56" s="31" t="s">
        <v>125</v>
      </c>
      <c r="F56" s="51">
        <f>15.1-15.1</f>
        <v>0</v>
      </c>
      <c r="G56" s="51">
        <v>0</v>
      </c>
      <c r="H56" s="23">
        <v>20</v>
      </c>
      <c r="I56" s="23">
        <v>15.1</v>
      </c>
    </row>
    <row r="57" spans="1:9" ht="15" customHeight="1" x14ac:dyDescent="0.25">
      <c r="A57" s="32" t="s">
        <v>84</v>
      </c>
      <c r="B57" s="22"/>
      <c r="C57" s="19">
        <v>75003</v>
      </c>
      <c r="D57" s="30" t="s">
        <v>85</v>
      </c>
      <c r="E57" s="8">
        <v>300</v>
      </c>
      <c r="F57" s="51">
        <v>18.399999999999999</v>
      </c>
      <c r="G57" s="51">
        <v>0</v>
      </c>
      <c r="H57" s="23">
        <v>0</v>
      </c>
      <c r="I57" s="23">
        <v>0</v>
      </c>
    </row>
    <row r="58" spans="1:9" ht="17.25" customHeight="1" x14ac:dyDescent="0.25">
      <c r="A58" s="32" t="s">
        <v>8</v>
      </c>
      <c r="B58" s="22">
        <v>7599912</v>
      </c>
      <c r="C58" s="19">
        <v>75004</v>
      </c>
      <c r="D58" s="19">
        <v>99110</v>
      </c>
      <c r="E58" s="19">
        <v>800</v>
      </c>
      <c r="F58" s="51">
        <f>2077+100</f>
        <v>2177</v>
      </c>
      <c r="G58" s="51">
        <v>1247.8</v>
      </c>
      <c r="H58" s="23">
        <v>2077</v>
      </c>
      <c r="I58" s="23">
        <v>2077</v>
      </c>
    </row>
    <row r="59" spans="1:9" ht="17.25" customHeight="1" x14ac:dyDescent="0.25">
      <c r="A59" s="88" t="s">
        <v>9</v>
      </c>
      <c r="B59" s="22">
        <v>7590420</v>
      </c>
      <c r="C59" s="19">
        <v>75005</v>
      </c>
      <c r="D59" s="20" t="s">
        <v>37</v>
      </c>
      <c r="E59" s="19">
        <v>100</v>
      </c>
      <c r="F59" s="51">
        <f>1724.6-4-65.4</f>
        <v>1655.1999999999998</v>
      </c>
      <c r="G59" s="51">
        <v>771.4</v>
      </c>
      <c r="H59" s="23">
        <f>1787.6-4-65.4</f>
        <v>1718.1999999999998</v>
      </c>
      <c r="I59" s="23">
        <f>1849-4-61.2</f>
        <v>1783.8</v>
      </c>
    </row>
    <row r="60" spans="1:9" ht="15" customHeight="1" x14ac:dyDescent="0.25">
      <c r="A60" s="89"/>
      <c r="B60" s="22"/>
      <c r="C60" s="19">
        <v>75005</v>
      </c>
      <c r="D60" s="20" t="s">
        <v>37</v>
      </c>
      <c r="E60" s="19">
        <v>200</v>
      </c>
      <c r="F60" s="51">
        <f>4+7</f>
        <v>11</v>
      </c>
      <c r="G60" s="51">
        <v>7</v>
      </c>
      <c r="H60" s="23">
        <v>4</v>
      </c>
      <c r="I60" s="23">
        <v>4</v>
      </c>
    </row>
    <row r="61" spans="1:9" ht="15.75" x14ac:dyDescent="0.25">
      <c r="A61" s="90"/>
      <c r="B61" s="22">
        <v>7590420</v>
      </c>
      <c r="C61" s="19">
        <v>75005</v>
      </c>
      <c r="D61" s="20" t="s">
        <v>37</v>
      </c>
      <c r="E61" s="19">
        <v>800</v>
      </c>
      <c r="F61" s="51">
        <f>65.4-7+48</f>
        <v>106.4</v>
      </c>
      <c r="G61" s="51">
        <v>29.7</v>
      </c>
      <c r="H61" s="23">
        <v>65.400000000000006</v>
      </c>
      <c r="I61" s="23">
        <v>61.2</v>
      </c>
    </row>
    <row r="62" spans="1:9" ht="15" customHeight="1" x14ac:dyDescent="0.25">
      <c r="A62" s="88" t="s">
        <v>10</v>
      </c>
      <c r="B62" s="22"/>
      <c r="C62" s="19">
        <v>75006</v>
      </c>
      <c r="D62" s="19">
        <v>99130</v>
      </c>
      <c r="E62" s="19">
        <v>200</v>
      </c>
      <c r="F62" s="23">
        <v>829.5</v>
      </c>
      <c r="G62" s="23">
        <v>411.7</v>
      </c>
      <c r="H62" s="23">
        <v>859.4</v>
      </c>
      <c r="I62" s="23">
        <f>859.4+29.9</f>
        <v>889.3</v>
      </c>
    </row>
    <row r="63" spans="1:9" ht="37.5" customHeight="1" x14ac:dyDescent="0.25">
      <c r="A63" s="90"/>
      <c r="B63" s="22">
        <v>7599913</v>
      </c>
      <c r="C63" s="19">
        <v>75006</v>
      </c>
      <c r="D63" s="19">
        <v>99130</v>
      </c>
      <c r="E63" s="19">
        <v>800</v>
      </c>
      <c r="F63" s="23">
        <v>120</v>
      </c>
      <c r="G63" s="23">
        <v>60</v>
      </c>
      <c r="H63" s="23">
        <v>120</v>
      </c>
      <c r="I63" s="23">
        <v>120</v>
      </c>
    </row>
    <row r="64" spans="1:9" s="7" customFormat="1" ht="15.75" x14ac:dyDescent="0.25">
      <c r="A64" s="32" t="s">
        <v>59</v>
      </c>
      <c r="B64" s="22"/>
      <c r="C64" s="19">
        <v>75007</v>
      </c>
      <c r="D64" s="19">
        <v>99110</v>
      </c>
      <c r="E64" s="8">
        <v>800</v>
      </c>
      <c r="F64" s="23">
        <v>300.89999999999998</v>
      </c>
      <c r="G64" s="23">
        <v>100.3</v>
      </c>
      <c r="H64" s="23">
        <v>0</v>
      </c>
      <c r="I64" s="23">
        <v>300.89999999999998</v>
      </c>
    </row>
    <row r="65" spans="1:10" ht="15" customHeight="1" x14ac:dyDescent="0.25">
      <c r="A65" s="26" t="s">
        <v>118</v>
      </c>
      <c r="B65" s="22"/>
      <c r="C65" s="19">
        <v>75008</v>
      </c>
      <c r="D65" s="9">
        <v>72300</v>
      </c>
      <c r="E65" s="8">
        <v>100</v>
      </c>
      <c r="F65" s="23">
        <v>61.9</v>
      </c>
      <c r="G65" s="23">
        <v>26.3</v>
      </c>
      <c r="H65" s="23">
        <v>0</v>
      </c>
      <c r="I65" s="23">
        <v>0</v>
      </c>
    </row>
    <row r="66" spans="1:10" ht="15.75" x14ac:dyDescent="0.25">
      <c r="A66" s="26" t="s">
        <v>126</v>
      </c>
      <c r="B66" s="22"/>
      <c r="C66" s="19">
        <v>75009</v>
      </c>
      <c r="D66" s="19">
        <v>99110</v>
      </c>
      <c r="E66" s="8">
        <v>200</v>
      </c>
      <c r="F66" s="23">
        <v>30</v>
      </c>
      <c r="G66" s="23">
        <v>0</v>
      </c>
      <c r="H66" s="23">
        <v>0</v>
      </c>
      <c r="I66" s="23">
        <v>0</v>
      </c>
    </row>
    <row r="67" spans="1:10" s="7" customFormat="1" ht="47.25" x14ac:dyDescent="0.25">
      <c r="A67" s="33" t="s">
        <v>86</v>
      </c>
      <c r="B67" s="14">
        <v>7700000</v>
      </c>
      <c r="C67" s="15">
        <v>76000</v>
      </c>
      <c r="D67" s="16" t="s">
        <v>26</v>
      </c>
      <c r="E67" s="15"/>
      <c r="F67" s="34">
        <f>SUM(F68:F68)</f>
        <v>300.7</v>
      </c>
      <c r="G67" s="34">
        <f>SUM(G68:G68)</f>
        <v>300.7</v>
      </c>
      <c r="H67" s="34">
        <f>SUM(H68:H68)</f>
        <v>300.10000000000002</v>
      </c>
      <c r="I67" s="34">
        <f>SUM(I68:I68)</f>
        <v>300.10000000000002</v>
      </c>
    </row>
    <row r="68" spans="1:10" s="4" customFormat="1" ht="15.75" x14ac:dyDescent="0.25">
      <c r="A68" s="56" t="s">
        <v>87</v>
      </c>
      <c r="B68" s="22"/>
      <c r="C68" s="19">
        <v>76001</v>
      </c>
      <c r="D68" s="30" t="s">
        <v>58</v>
      </c>
      <c r="E68" s="19">
        <v>800</v>
      </c>
      <c r="F68" s="23">
        <v>300.7</v>
      </c>
      <c r="G68" s="23">
        <v>300.7</v>
      </c>
      <c r="H68" s="23">
        <v>300.10000000000002</v>
      </c>
      <c r="I68" s="23">
        <v>300.10000000000002</v>
      </c>
    </row>
    <row r="69" spans="1:10" ht="31.5" x14ac:dyDescent="0.25">
      <c r="A69" s="13" t="s">
        <v>88</v>
      </c>
      <c r="B69" s="14">
        <v>7700000</v>
      </c>
      <c r="C69" s="15">
        <v>77000</v>
      </c>
      <c r="D69" s="16" t="s">
        <v>26</v>
      </c>
      <c r="E69" s="15"/>
      <c r="F69" s="17">
        <f>F70+F83+F92+F100+F103+F104+F101+F102+F105+F106</f>
        <v>90572.299999999988</v>
      </c>
      <c r="G69" s="17">
        <f>G70+G83+G92+G100+G103+G104+G101+G102+G105+G106</f>
        <v>46165</v>
      </c>
      <c r="H69" s="17">
        <f t="shared" ref="H69:I69" si="1">H70+H83+H92+H100+H103+H104+H101+H102+H105+H106</f>
        <v>87601.500000000015</v>
      </c>
      <c r="I69" s="17">
        <f t="shared" si="1"/>
        <v>90106.9</v>
      </c>
    </row>
    <row r="70" spans="1:10" ht="31.5" x14ac:dyDescent="0.25">
      <c r="A70" s="35" t="s">
        <v>89</v>
      </c>
      <c r="B70" s="36">
        <v>7710000</v>
      </c>
      <c r="C70" s="37">
        <v>77100</v>
      </c>
      <c r="D70" s="38" t="s">
        <v>26</v>
      </c>
      <c r="E70" s="37"/>
      <c r="F70" s="39">
        <f>SUM(F71:F82)</f>
        <v>41391.499999999985</v>
      </c>
      <c r="G70" s="39">
        <f>SUM(G71:G82)</f>
        <v>20285.599999999999</v>
      </c>
      <c r="H70" s="39">
        <f t="shared" ref="H70:I70" si="2">SUM(H71:H82)</f>
        <v>40474.699999999997</v>
      </c>
      <c r="I70" s="39">
        <f t="shared" si="2"/>
        <v>41963.1</v>
      </c>
    </row>
    <row r="71" spans="1:10" ht="15.75" customHeight="1" x14ac:dyDescent="0.25">
      <c r="A71" s="25" t="s">
        <v>90</v>
      </c>
      <c r="B71" s="22">
        <v>7717370</v>
      </c>
      <c r="C71" s="29">
        <v>77101</v>
      </c>
      <c r="D71" s="19">
        <v>76700</v>
      </c>
      <c r="E71" s="19">
        <v>600</v>
      </c>
      <c r="F71" s="23">
        <f>24356.8+258+184.6</f>
        <v>24799.399999999998</v>
      </c>
      <c r="G71" s="23">
        <v>12483</v>
      </c>
      <c r="H71" s="23">
        <v>24624.400000000001</v>
      </c>
      <c r="I71" s="23">
        <v>25917.4</v>
      </c>
    </row>
    <row r="72" spans="1:10" ht="15.75" x14ac:dyDescent="0.25">
      <c r="A72" s="86" t="s">
        <v>24</v>
      </c>
      <c r="B72" s="22">
        <v>7710059</v>
      </c>
      <c r="C72" s="29">
        <v>77102</v>
      </c>
      <c r="D72" s="20" t="s">
        <v>38</v>
      </c>
      <c r="E72" s="19">
        <v>600</v>
      </c>
      <c r="F72" s="23">
        <f>12675.3+241.2</f>
        <v>12916.5</v>
      </c>
      <c r="G72" s="23">
        <v>6480.6</v>
      </c>
      <c r="H72" s="23">
        <f>12801.8-33.9</f>
        <v>12767.9</v>
      </c>
      <c r="I72" s="23">
        <f>13273-22.4</f>
        <v>13250.6</v>
      </c>
    </row>
    <row r="73" spans="1:10" ht="15.75" x14ac:dyDescent="0.25">
      <c r="A73" s="91"/>
      <c r="B73" s="22">
        <v>7717390</v>
      </c>
      <c r="C73" s="29">
        <v>77102</v>
      </c>
      <c r="D73" s="19">
        <v>76900</v>
      </c>
      <c r="E73" s="19">
        <v>600</v>
      </c>
      <c r="F73" s="23">
        <v>329.6</v>
      </c>
      <c r="G73" s="23">
        <v>142.5</v>
      </c>
      <c r="H73" s="23">
        <v>329.6</v>
      </c>
      <c r="I73" s="23">
        <v>329.6</v>
      </c>
    </row>
    <row r="74" spans="1:10" ht="15.75" x14ac:dyDescent="0.25">
      <c r="A74" s="87"/>
      <c r="B74" s="22">
        <v>7719915</v>
      </c>
      <c r="C74" s="29">
        <v>77102</v>
      </c>
      <c r="D74" s="19">
        <v>99150</v>
      </c>
      <c r="E74" s="19">
        <v>600</v>
      </c>
      <c r="F74" s="23">
        <f>1267.2-49.3</f>
        <v>1217.9000000000001</v>
      </c>
      <c r="G74" s="23">
        <v>300</v>
      </c>
      <c r="H74" s="23">
        <v>1267.2</v>
      </c>
      <c r="I74" s="23">
        <v>1147.8</v>
      </c>
      <c r="J74" s="1">
        <v>12664.2</v>
      </c>
    </row>
    <row r="75" spans="1:10" ht="15.75" customHeight="1" x14ac:dyDescent="0.25">
      <c r="A75" s="55" t="s">
        <v>56</v>
      </c>
      <c r="B75" s="22"/>
      <c r="C75" s="29">
        <v>77103</v>
      </c>
      <c r="D75" s="19">
        <v>69100</v>
      </c>
      <c r="E75" s="19">
        <v>600</v>
      </c>
      <c r="F75" s="23">
        <v>219</v>
      </c>
      <c r="G75" s="23">
        <v>65.7</v>
      </c>
      <c r="H75" s="23">
        <v>0</v>
      </c>
      <c r="I75" s="23">
        <v>0</v>
      </c>
    </row>
    <row r="76" spans="1:10" ht="15" customHeight="1" x14ac:dyDescent="0.25">
      <c r="A76" s="32" t="s">
        <v>4</v>
      </c>
      <c r="B76" s="22">
        <v>7719916</v>
      </c>
      <c r="C76" s="29">
        <v>77104</v>
      </c>
      <c r="D76" s="19">
        <v>99160</v>
      </c>
      <c r="E76" s="19">
        <v>200</v>
      </c>
      <c r="F76" s="23">
        <v>16</v>
      </c>
      <c r="G76" s="23">
        <v>0</v>
      </c>
      <c r="H76" s="23">
        <v>16</v>
      </c>
      <c r="I76" s="23">
        <v>16</v>
      </c>
    </row>
    <row r="77" spans="1:10" ht="15" customHeight="1" x14ac:dyDescent="0.25">
      <c r="A77" s="25" t="s">
        <v>91</v>
      </c>
      <c r="B77" s="22"/>
      <c r="C77" s="29">
        <v>77106</v>
      </c>
      <c r="D77" s="19">
        <v>69100</v>
      </c>
      <c r="E77" s="19">
        <v>600</v>
      </c>
      <c r="F77" s="23">
        <v>503.1</v>
      </c>
      <c r="G77" s="23">
        <v>0</v>
      </c>
      <c r="H77" s="23">
        <v>503.1</v>
      </c>
      <c r="I77" s="23">
        <v>335.4</v>
      </c>
    </row>
    <row r="78" spans="1:10" ht="15.75" customHeight="1" x14ac:dyDescent="0.25">
      <c r="A78" s="86" t="s">
        <v>22</v>
      </c>
      <c r="B78" s="28">
        <v>7717200</v>
      </c>
      <c r="C78" s="29">
        <v>77107</v>
      </c>
      <c r="D78" s="29">
        <v>77800</v>
      </c>
      <c r="E78" s="19">
        <v>100</v>
      </c>
      <c r="F78" s="23">
        <v>34.4</v>
      </c>
      <c r="G78" s="23">
        <v>15</v>
      </c>
      <c r="H78" s="23">
        <v>35.799999999999997</v>
      </c>
      <c r="I78" s="23">
        <v>37.200000000000003</v>
      </c>
    </row>
    <row r="79" spans="1:10" ht="15" customHeight="1" x14ac:dyDescent="0.25">
      <c r="A79" s="91"/>
      <c r="B79" s="28">
        <v>7717200</v>
      </c>
      <c r="C79" s="29">
        <v>77107</v>
      </c>
      <c r="D79" s="29">
        <v>77800</v>
      </c>
      <c r="E79" s="19">
        <v>200</v>
      </c>
      <c r="F79" s="23">
        <v>11.2</v>
      </c>
      <c r="G79" s="23">
        <v>0</v>
      </c>
      <c r="H79" s="23">
        <v>12</v>
      </c>
      <c r="I79" s="23">
        <v>10.4</v>
      </c>
    </row>
    <row r="80" spans="1:10" s="7" customFormat="1" ht="38.25" customHeight="1" x14ac:dyDescent="0.25">
      <c r="A80" s="87"/>
      <c r="B80" s="22">
        <v>7717350</v>
      </c>
      <c r="C80" s="29">
        <v>77107</v>
      </c>
      <c r="D80" s="19">
        <v>77900</v>
      </c>
      <c r="E80" s="19">
        <v>300</v>
      </c>
      <c r="F80" s="23">
        <v>801.7</v>
      </c>
      <c r="G80" s="23">
        <v>647.79999999999995</v>
      </c>
      <c r="H80" s="23">
        <v>918.7</v>
      </c>
      <c r="I80" s="23">
        <v>918.7</v>
      </c>
    </row>
    <row r="81" spans="1:9" ht="15" customHeight="1" x14ac:dyDescent="0.25">
      <c r="A81" s="86" t="s">
        <v>118</v>
      </c>
      <c r="B81" s="22"/>
      <c r="C81" s="29">
        <v>77108</v>
      </c>
      <c r="D81" s="9">
        <v>72300</v>
      </c>
      <c r="E81" s="8">
        <v>600</v>
      </c>
      <c r="F81" s="23">
        <f>208.6-3.4+250.5-303.1+48.1</f>
        <v>200.69999999999996</v>
      </c>
      <c r="G81" s="23">
        <v>151</v>
      </c>
      <c r="H81" s="23">
        <v>0</v>
      </c>
      <c r="I81" s="23">
        <v>0</v>
      </c>
    </row>
    <row r="82" spans="1:9" ht="15.75" customHeight="1" x14ac:dyDescent="0.25">
      <c r="A82" s="87"/>
      <c r="B82" s="22"/>
      <c r="C82" s="29">
        <v>77108</v>
      </c>
      <c r="D82" s="9" t="s">
        <v>119</v>
      </c>
      <c r="E82" s="8">
        <v>600</v>
      </c>
      <c r="F82" s="23">
        <f>75.9+11.1+303.1-48.1</f>
        <v>342</v>
      </c>
      <c r="G82" s="23">
        <v>0</v>
      </c>
      <c r="H82" s="23">
        <v>0</v>
      </c>
      <c r="I82" s="23">
        <v>0</v>
      </c>
    </row>
    <row r="83" spans="1:9" ht="15" customHeight="1" x14ac:dyDescent="0.25">
      <c r="A83" s="35" t="s">
        <v>92</v>
      </c>
      <c r="B83" s="36">
        <v>7720000</v>
      </c>
      <c r="C83" s="37">
        <v>77200</v>
      </c>
      <c r="D83" s="38" t="s">
        <v>26</v>
      </c>
      <c r="E83" s="37"/>
      <c r="F83" s="39">
        <f>SUM(F84:F91)</f>
        <v>33227.199999999997</v>
      </c>
      <c r="G83" s="39">
        <f>SUM(G84:G91)</f>
        <v>17945.900000000001</v>
      </c>
      <c r="H83" s="39">
        <f>SUM(H84:H91)</f>
        <v>32744.100000000002</v>
      </c>
      <c r="I83" s="39">
        <f>SUM(I84:I91)</f>
        <v>33676.799999999996</v>
      </c>
    </row>
    <row r="84" spans="1:9" ht="15" customHeight="1" x14ac:dyDescent="0.25">
      <c r="A84" s="88" t="s">
        <v>93</v>
      </c>
      <c r="B84" s="22">
        <v>7720059</v>
      </c>
      <c r="C84" s="29">
        <v>77201</v>
      </c>
      <c r="D84" s="20" t="s">
        <v>38</v>
      </c>
      <c r="E84" s="19">
        <v>600</v>
      </c>
      <c r="F84" s="23">
        <f>3597.5+114.1</f>
        <v>3711.6</v>
      </c>
      <c r="G84" s="23">
        <v>1770.3</v>
      </c>
      <c r="H84" s="23">
        <f>3731-1.1</f>
        <v>3729.9</v>
      </c>
      <c r="I84" s="23">
        <f>3737-2.4</f>
        <v>3734.6</v>
      </c>
    </row>
    <row r="85" spans="1:9" ht="15.75" customHeight="1" x14ac:dyDescent="0.25">
      <c r="A85" s="90"/>
      <c r="B85" s="22">
        <v>7727340</v>
      </c>
      <c r="C85" s="29">
        <v>77201</v>
      </c>
      <c r="D85" s="19">
        <v>77000</v>
      </c>
      <c r="E85" s="19">
        <v>600</v>
      </c>
      <c r="F85" s="23">
        <f>26943+561.1+284.3</f>
        <v>27788.399999999998</v>
      </c>
      <c r="G85" s="23">
        <v>15829.1</v>
      </c>
      <c r="H85" s="23">
        <v>27867.9</v>
      </c>
      <c r="I85" s="23">
        <v>28819</v>
      </c>
    </row>
    <row r="86" spans="1:9" ht="15" customHeight="1" x14ac:dyDescent="0.25">
      <c r="A86" s="86" t="s">
        <v>23</v>
      </c>
      <c r="B86" s="22">
        <v>7727400</v>
      </c>
      <c r="C86" s="29">
        <v>77202</v>
      </c>
      <c r="D86" s="19">
        <v>77200</v>
      </c>
      <c r="E86" s="19">
        <v>600</v>
      </c>
      <c r="F86" s="23">
        <v>671.7</v>
      </c>
      <c r="G86" s="23">
        <v>249.3</v>
      </c>
      <c r="H86" s="23">
        <v>671.7</v>
      </c>
      <c r="I86" s="23">
        <v>650</v>
      </c>
    </row>
    <row r="87" spans="1:9" ht="15.75" x14ac:dyDescent="0.25">
      <c r="A87" s="91"/>
      <c r="B87" s="22"/>
      <c r="C87" s="29">
        <v>77202</v>
      </c>
      <c r="D87" s="19">
        <v>77270</v>
      </c>
      <c r="E87" s="19">
        <v>600</v>
      </c>
      <c r="F87" s="23">
        <v>246.5</v>
      </c>
      <c r="G87" s="23">
        <v>61.3</v>
      </c>
      <c r="H87" s="23">
        <f>200+49.5</f>
        <v>249.5</v>
      </c>
      <c r="I87" s="23">
        <v>246.5</v>
      </c>
    </row>
    <row r="88" spans="1:9" ht="31.5" customHeight="1" x14ac:dyDescent="0.25">
      <c r="A88" s="91"/>
      <c r="B88" s="28">
        <v>7727330</v>
      </c>
      <c r="C88" s="29">
        <v>77202</v>
      </c>
      <c r="D88" s="29">
        <v>77300</v>
      </c>
      <c r="E88" s="19">
        <v>100</v>
      </c>
      <c r="F88" s="23">
        <f>43+1.6</f>
        <v>44.6</v>
      </c>
      <c r="G88" s="23">
        <v>21.5</v>
      </c>
      <c r="H88" s="23">
        <v>44.8</v>
      </c>
      <c r="I88" s="23">
        <v>46.5</v>
      </c>
    </row>
    <row r="89" spans="1:9" s="7" customFormat="1" ht="34.5" customHeight="1" x14ac:dyDescent="0.25">
      <c r="A89" s="87"/>
      <c r="B89" s="28">
        <v>7727330</v>
      </c>
      <c r="C89" s="29">
        <v>77202</v>
      </c>
      <c r="D89" s="29">
        <v>77300</v>
      </c>
      <c r="E89" s="19">
        <v>200</v>
      </c>
      <c r="F89" s="23">
        <v>3.4</v>
      </c>
      <c r="G89" s="23">
        <v>0</v>
      </c>
      <c r="H89" s="23">
        <v>3.2</v>
      </c>
      <c r="I89" s="23">
        <v>3.1</v>
      </c>
    </row>
    <row r="90" spans="1:9" ht="15" customHeight="1" x14ac:dyDescent="0.25">
      <c r="A90" s="32" t="s">
        <v>94</v>
      </c>
      <c r="B90" s="22"/>
      <c r="C90" s="29">
        <v>77203</v>
      </c>
      <c r="D90" s="19">
        <v>69100</v>
      </c>
      <c r="E90" s="19">
        <v>600</v>
      </c>
      <c r="F90" s="51">
        <f>300+300</f>
        <v>600</v>
      </c>
      <c r="G90" s="51">
        <v>0</v>
      </c>
      <c r="H90" s="23">
        <v>0</v>
      </c>
      <c r="I90" s="23">
        <v>0</v>
      </c>
    </row>
    <row r="91" spans="1:9" ht="15.75" customHeight="1" x14ac:dyDescent="0.25">
      <c r="A91" s="32" t="s">
        <v>63</v>
      </c>
      <c r="B91" s="22">
        <v>7729917</v>
      </c>
      <c r="C91" s="29">
        <v>77205</v>
      </c>
      <c r="D91" s="19">
        <v>99170</v>
      </c>
      <c r="E91" s="19">
        <v>200</v>
      </c>
      <c r="F91" s="23">
        <v>161</v>
      </c>
      <c r="G91" s="23">
        <v>14.4</v>
      </c>
      <c r="H91" s="23">
        <v>177.1</v>
      </c>
      <c r="I91" s="23">
        <v>177.1</v>
      </c>
    </row>
    <row r="92" spans="1:9" ht="47.25" x14ac:dyDescent="0.25">
      <c r="A92" s="35" t="s">
        <v>95</v>
      </c>
      <c r="B92" s="36">
        <v>7730000</v>
      </c>
      <c r="C92" s="37">
        <v>77300</v>
      </c>
      <c r="D92" s="38" t="s">
        <v>26</v>
      </c>
      <c r="E92" s="37"/>
      <c r="F92" s="39">
        <f>SUM(F93:F99)</f>
        <v>13983.5</v>
      </c>
      <c r="G92" s="39">
        <f>SUM(G93:G99)</f>
        <v>7121.5</v>
      </c>
      <c r="H92" s="39">
        <f t="shared" ref="H92:I92" si="3">SUM(H93:H99)</f>
        <v>12424.1</v>
      </c>
      <c r="I92" s="39">
        <f t="shared" si="3"/>
        <v>12446</v>
      </c>
    </row>
    <row r="93" spans="1:9" ht="15.75" customHeight="1" x14ac:dyDescent="0.25">
      <c r="A93" s="86" t="s">
        <v>96</v>
      </c>
      <c r="B93" s="22">
        <v>7730059</v>
      </c>
      <c r="C93" s="19">
        <v>77301</v>
      </c>
      <c r="D93" s="40" t="s">
        <v>41</v>
      </c>
      <c r="E93" s="19">
        <v>600</v>
      </c>
      <c r="F93" s="24">
        <f>6450+2.1</f>
        <v>6452.1</v>
      </c>
      <c r="G93" s="24">
        <v>3814</v>
      </c>
      <c r="H93" s="24">
        <f>6450-2.4</f>
        <v>6447.6</v>
      </c>
      <c r="I93" s="24">
        <f>6450-0.5</f>
        <v>6449.5</v>
      </c>
    </row>
    <row r="94" spans="1:9" ht="15.75" customHeight="1" x14ac:dyDescent="0.25">
      <c r="A94" s="87"/>
      <c r="B94" s="22">
        <v>7730059</v>
      </c>
      <c r="C94" s="19">
        <v>77301</v>
      </c>
      <c r="D94" s="40" t="s">
        <v>42</v>
      </c>
      <c r="E94" s="19">
        <v>600</v>
      </c>
      <c r="F94" s="23">
        <f>5980+30.4</f>
        <v>6010.4</v>
      </c>
      <c r="G94" s="23">
        <v>2900</v>
      </c>
      <c r="H94" s="23">
        <f>5980-3.5</f>
        <v>5976.5</v>
      </c>
      <c r="I94" s="51">
        <f>5980-0.5+17</f>
        <v>5996.5</v>
      </c>
    </row>
    <row r="95" spans="1:9" s="4" customFormat="1" ht="15" customHeight="1" x14ac:dyDescent="0.25">
      <c r="A95" s="41" t="s">
        <v>98</v>
      </c>
      <c r="B95" s="22"/>
      <c r="C95" s="29">
        <v>77303</v>
      </c>
      <c r="D95" s="40" t="s">
        <v>97</v>
      </c>
      <c r="E95" s="19">
        <v>600</v>
      </c>
      <c r="F95" s="23">
        <v>300</v>
      </c>
      <c r="G95" s="23">
        <v>0</v>
      </c>
      <c r="H95" s="23">
        <v>0</v>
      </c>
      <c r="I95" s="23">
        <v>0</v>
      </c>
    </row>
    <row r="96" spans="1:9" ht="15" customHeight="1" x14ac:dyDescent="0.25">
      <c r="A96" s="84" t="s">
        <v>62</v>
      </c>
      <c r="B96" s="22"/>
      <c r="C96" s="29">
        <v>77304</v>
      </c>
      <c r="D96" s="29">
        <v>71800</v>
      </c>
      <c r="E96" s="19">
        <v>600</v>
      </c>
      <c r="F96" s="23">
        <v>497.5</v>
      </c>
      <c r="G96" s="23">
        <v>278</v>
      </c>
      <c r="H96" s="23">
        <v>0</v>
      </c>
      <c r="I96" s="23">
        <v>0</v>
      </c>
    </row>
    <row r="97" spans="1:9" ht="30" customHeight="1" x14ac:dyDescent="0.25">
      <c r="A97" s="85"/>
      <c r="B97" s="22"/>
      <c r="C97" s="29">
        <v>77304</v>
      </c>
      <c r="D97" s="29" t="s">
        <v>61</v>
      </c>
      <c r="E97" s="19">
        <v>600</v>
      </c>
      <c r="F97" s="23">
        <f>24.9+140.9</f>
        <v>165.8</v>
      </c>
      <c r="G97" s="23">
        <v>14.5</v>
      </c>
      <c r="H97" s="23">
        <v>0</v>
      </c>
      <c r="I97" s="23">
        <v>0</v>
      </c>
    </row>
    <row r="98" spans="1:9" ht="15" customHeight="1" x14ac:dyDescent="0.25">
      <c r="A98" s="86" t="s">
        <v>118</v>
      </c>
      <c r="B98" s="22"/>
      <c r="C98" s="29">
        <v>77305</v>
      </c>
      <c r="D98" s="9">
        <v>72301</v>
      </c>
      <c r="E98" s="8">
        <v>600</v>
      </c>
      <c r="F98" s="23">
        <f>183.6+119.5</f>
        <v>303.10000000000002</v>
      </c>
      <c r="G98" s="23">
        <v>63.4</v>
      </c>
      <c r="H98" s="23">
        <v>0</v>
      </c>
      <c r="I98" s="23">
        <v>0</v>
      </c>
    </row>
    <row r="99" spans="1:9" ht="15" customHeight="1" x14ac:dyDescent="0.25">
      <c r="A99" s="87"/>
      <c r="B99" s="22"/>
      <c r="C99" s="29">
        <v>77305</v>
      </c>
      <c r="D99" s="9">
        <v>72302</v>
      </c>
      <c r="E99" s="8">
        <v>600</v>
      </c>
      <c r="F99" s="23">
        <f>176.1+78.5</f>
        <v>254.6</v>
      </c>
      <c r="G99" s="23">
        <v>51.6</v>
      </c>
      <c r="H99" s="23">
        <v>0</v>
      </c>
      <c r="I99" s="23">
        <v>0</v>
      </c>
    </row>
    <row r="100" spans="1:9" ht="32.25" customHeight="1" x14ac:dyDescent="0.25">
      <c r="A100" s="88" t="s">
        <v>5</v>
      </c>
      <c r="B100" s="22">
        <v>7790420</v>
      </c>
      <c r="C100" s="19">
        <v>77001</v>
      </c>
      <c r="D100" s="20" t="s">
        <v>37</v>
      </c>
      <c r="E100" s="19">
        <v>100</v>
      </c>
      <c r="F100" s="23">
        <v>1615</v>
      </c>
      <c r="G100" s="23">
        <v>677</v>
      </c>
      <c r="H100" s="23">
        <v>1676</v>
      </c>
      <c r="I100" s="23">
        <v>1738.4</v>
      </c>
    </row>
    <row r="101" spans="1:9" ht="18" customHeight="1" x14ac:dyDescent="0.25">
      <c r="A101" s="89"/>
      <c r="B101" s="22">
        <v>7790420</v>
      </c>
      <c r="C101" s="19">
        <v>77001</v>
      </c>
      <c r="D101" s="20" t="s">
        <v>37</v>
      </c>
      <c r="E101" s="19">
        <v>200</v>
      </c>
      <c r="F101" s="23">
        <f>108-15.7</f>
        <v>92.3</v>
      </c>
      <c r="G101" s="23">
        <v>29.7</v>
      </c>
      <c r="H101" s="23">
        <v>86.6</v>
      </c>
      <c r="I101" s="23">
        <v>86.6</v>
      </c>
    </row>
    <row r="102" spans="1:9" ht="34.5" customHeight="1" x14ac:dyDescent="0.25">
      <c r="A102" s="90"/>
      <c r="B102" s="22">
        <v>7790420</v>
      </c>
      <c r="C102" s="19">
        <v>77001</v>
      </c>
      <c r="D102" s="20" t="s">
        <v>37</v>
      </c>
      <c r="E102" s="19">
        <v>800</v>
      </c>
      <c r="F102" s="23">
        <v>3.6</v>
      </c>
      <c r="G102" s="23">
        <v>1.3</v>
      </c>
      <c r="H102" s="23">
        <v>3.6</v>
      </c>
      <c r="I102" s="23">
        <v>3.6</v>
      </c>
    </row>
    <row r="103" spans="1:9" s="6" customFormat="1" ht="39.75" customHeight="1" x14ac:dyDescent="0.25">
      <c r="A103" s="32" t="s">
        <v>29</v>
      </c>
      <c r="B103" s="22">
        <v>7799918</v>
      </c>
      <c r="C103" s="19">
        <v>77002</v>
      </c>
      <c r="D103" s="19">
        <v>99180</v>
      </c>
      <c r="E103" s="19">
        <v>200</v>
      </c>
      <c r="F103" s="23">
        <v>108.8</v>
      </c>
      <c r="G103" s="23">
        <v>77.3</v>
      </c>
      <c r="H103" s="23">
        <v>118.4</v>
      </c>
      <c r="I103" s="23">
        <v>118.4</v>
      </c>
    </row>
    <row r="104" spans="1:9" ht="51.75" customHeight="1" x14ac:dyDescent="0.25">
      <c r="A104" s="32" t="s">
        <v>99</v>
      </c>
      <c r="B104" s="22">
        <v>7799919</v>
      </c>
      <c r="C104" s="19">
        <v>77003</v>
      </c>
      <c r="D104" s="19">
        <v>99190</v>
      </c>
      <c r="E104" s="19">
        <v>200</v>
      </c>
      <c r="F104" s="23">
        <v>74</v>
      </c>
      <c r="G104" s="23">
        <v>0</v>
      </c>
      <c r="H104" s="23">
        <v>74</v>
      </c>
      <c r="I104" s="23">
        <v>74</v>
      </c>
    </row>
    <row r="105" spans="1:9" ht="15.75" customHeight="1" x14ac:dyDescent="0.25">
      <c r="A105" s="26" t="s">
        <v>118</v>
      </c>
      <c r="B105" s="22"/>
      <c r="C105" s="19">
        <v>77005</v>
      </c>
      <c r="D105" s="9">
        <v>72300</v>
      </c>
      <c r="E105" s="8">
        <v>100</v>
      </c>
      <c r="F105" s="23">
        <f>60.2+0.5</f>
        <v>60.7</v>
      </c>
      <c r="G105" s="23">
        <v>22</v>
      </c>
      <c r="H105" s="23">
        <v>0</v>
      </c>
      <c r="I105" s="23">
        <v>0</v>
      </c>
    </row>
    <row r="106" spans="1:9" ht="15" customHeight="1" x14ac:dyDescent="0.25">
      <c r="A106" s="26" t="s">
        <v>132</v>
      </c>
      <c r="B106" s="22"/>
      <c r="C106" s="19">
        <v>77006</v>
      </c>
      <c r="D106" s="19">
        <v>99180</v>
      </c>
      <c r="E106" s="19">
        <v>200</v>
      </c>
      <c r="F106" s="23">
        <v>15.7</v>
      </c>
      <c r="G106" s="23">
        <v>4.7</v>
      </c>
      <c r="H106" s="23">
        <v>0</v>
      </c>
      <c r="I106" s="23">
        <v>0</v>
      </c>
    </row>
    <row r="107" spans="1:9" ht="15" customHeight="1" x14ac:dyDescent="0.25">
      <c r="A107" s="13" t="s">
        <v>100</v>
      </c>
      <c r="B107" s="14">
        <v>7800000</v>
      </c>
      <c r="C107" s="15">
        <v>78000</v>
      </c>
      <c r="D107" s="16" t="s">
        <v>26</v>
      </c>
      <c r="E107" s="15"/>
      <c r="F107" s="17">
        <f>SUM(F108:F119)</f>
        <v>19409.899999999998</v>
      </c>
      <c r="G107" s="17">
        <f>SUM(G108:G119)</f>
        <v>7108.5000000000009</v>
      </c>
      <c r="H107" s="17">
        <f t="shared" ref="H107:I107" si="4">SUM(H108:H119)</f>
        <v>12201.6</v>
      </c>
      <c r="I107" s="17">
        <f t="shared" si="4"/>
        <v>12236.8</v>
      </c>
    </row>
    <row r="108" spans="1:9" ht="47.25" x14ac:dyDescent="0.25">
      <c r="A108" s="55" t="s">
        <v>6</v>
      </c>
      <c r="B108" s="22">
        <v>7899920</v>
      </c>
      <c r="C108" s="19">
        <v>78001</v>
      </c>
      <c r="D108" s="19">
        <v>99200</v>
      </c>
      <c r="E108" s="19">
        <v>600</v>
      </c>
      <c r="F108" s="23">
        <f>1100+249.1</f>
        <v>1349.1</v>
      </c>
      <c r="G108" s="23">
        <v>669.6</v>
      </c>
      <c r="H108" s="23">
        <f>1100+270</f>
        <v>1370</v>
      </c>
      <c r="I108" s="23">
        <f>1100+225.6+0.1</f>
        <v>1325.6999999999998</v>
      </c>
    </row>
    <row r="109" spans="1:9" ht="15" customHeight="1" x14ac:dyDescent="0.25">
      <c r="A109" s="88" t="s">
        <v>55</v>
      </c>
      <c r="B109" s="22">
        <v>7890059</v>
      </c>
      <c r="C109" s="19">
        <v>78002</v>
      </c>
      <c r="D109" s="20" t="s">
        <v>37</v>
      </c>
      <c r="E109" s="19">
        <v>100</v>
      </c>
      <c r="F109" s="23">
        <v>923.4</v>
      </c>
      <c r="G109" s="23">
        <v>442</v>
      </c>
      <c r="H109" s="23">
        <v>958.6</v>
      </c>
      <c r="I109" s="23">
        <v>993.8</v>
      </c>
    </row>
    <row r="110" spans="1:9" ht="15.75" customHeight="1" x14ac:dyDescent="0.25">
      <c r="A110" s="89"/>
      <c r="B110" s="22"/>
      <c r="C110" s="19">
        <v>78002</v>
      </c>
      <c r="D110" s="20" t="s">
        <v>37</v>
      </c>
      <c r="E110" s="19">
        <v>200</v>
      </c>
      <c r="F110" s="23">
        <f>369.5-194.5</f>
        <v>175</v>
      </c>
      <c r="G110" s="23">
        <v>149.9</v>
      </c>
      <c r="H110" s="23">
        <v>368.5</v>
      </c>
      <c r="I110" s="23">
        <v>368.5</v>
      </c>
    </row>
    <row r="111" spans="1:9" s="4" customFormat="1" ht="15.75" x14ac:dyDescent="0.25">
      <c r="A111" s="89"/>
      <c r="B111" s="22"/>
      <c r="C111" s="19">
        <v>78002</v>
      </c>
      <c r="D111" s="20" t="s">
        <v>37</v>
      </c>
      <c r="E111" s="19">
        <v>800</v>
      </c>
      <c r="F111" s="23">
        <v>1</v>
      </c>
      <c r="G111" s="23">
        <v>0</v>
      </c>
      <c r="H111" s="23">
        <v>1</v>
      </c>
      <c r="I111" s="23">
        <v>1</v>
      </c>
    </row>
    <row r="112" spans="1:9" s="4" customFormat="1" ht="15" customHeight="1" x14ac:dyDescent="0.25">
      <c r="A112" s="90"/>
      <c r="B112" s="22"/>
      <c r="C112" s="19">
        <v>78002</v>
      </c>
      <c r="D112" s="20" t="s">
        <v>120</v>
      </c>
      <c r="E112" s="19">
        <v>200</v>
      </c>
      <c r="F112" s="23">
        <v>194.5</v>
      </c>
      <c r="G112" s="23">
        <v>0</v>
      </c>
      <c r="H112" s="23">
        <v>0</v>
      </c>
      <c r="I112" s="23">
        <v>0</v>
      </c>
    </row>
    <row r="113" spans="1:9" s="4" customFormat="1" ht="15.75" customHeight="1" x14ac:dyDescent="0.25">
      <c r="A113" s="32" t="s">
        <v>7</v>
      </c>
      <c r="B113" s="22">
        <v>7890059</v>
      </c>
      <c r="C113" s="19">
        <v>78003</v>
      </c>
      <c r="D113" s="20" t="s">
        <v>38</v>
      </c>
      <c r="E113" s="19">
        <v>600</v>
      </c>
      <c r="F113" s="23">
        <f>7343.7-1108.8</f>
        <v>6234.9</v>
      </c>
      <c r="G113" s="23">
        <v>3076</v>
      </c>
      <c r="H113" s="23">
        <f>7383.5-1118.9-0.1</f>
        <v>6264.5</v>
      </c>
      <c r="I113" s="23">
        <f>7383.5-972.1</f>
        <v>6411.4</v>
      </c>
    </row>
    <row r="114" spans="1:9" ht="15.75" customHeight="1" x14ac:dyDescent="0.25">
      <c r="A114" s="88" t="s">
        <v>43</v>
      </c>
      <c r="B114" s="22">
        <v>7899921</v>
      </c>
      <c r="C114" s="19">
        <v>78004</v>
      </c>
      <c r="D114" s="19">
        <v>99210</v>
      </c>
      <c r="E114" s="19">
        <v>200</v>
      </c>
      <c r="F114" s="23">
        <v>415.8</v>
      </c>
      <c r="G114" s="23">
        <v>245.6</v>
      </c>
      <c r="H114" s="23">
        <v>250</v>
      </c>
      <c r="I114" s="23">
        <v>250</v>
      </c>
    </row>
    <row r="115" spans="1:9" ht="35.25" customHeight="1" x14ac:dyDescent="0.25">
      <c r="A115" s="90"/>
      <c r="B115" s="22">
        <v>7899922</v>
      </c>
      <c r="C115" s="19">
        <v>78004</v>
      </c>
      <c r="D115" s="19">
        <v>99220</v>
      </c>
      <c r="E115" s="19">
        <v>600</v>
      </c>
      <c r="F115" s="23">
        <f>2080+859.6</f>
        <v>2939.6</v>
      </c>
      <c r="G115" s="23">
        <v>1470</v>
      </c>
      <c r="H115" s="23">
        <f>2140+849</f>
        <v>2989</v>
      </c>
      <c r="I115" s="23">
        <f>2140+746.4</f>
        <v>2886.4</v>
      </c>
    </row>
    <row r="116" spans="1:9" s="7" customFormat="1" ht="15.75" x14ac:dyDescent="0.25">
      <c r="A116" s="32" t="s">
        <v>101</v>
      </c>
      <c r="B116" s="22"/>
      <c r="C116" s="19">
        <v>78005</v>
      </c>
      <c r="D116" s="19">
        <v>69100</v>
      </c>
      <c r="E116" s="19">
        <v>600</v>
      </c>
      <c r="F116" s="62">
        <f>3220.4+599.6-1133.1-300+80</f>
        <v>2466.9</v>
      </c>
      <c r="G116" s="62">
        <v>0</v>
      </c>
      <c r="H116" s="23">
        <v>0</v>
      </c>
      <c r="I116" s="23">
        <v>0</v>
      </c>
    </row>
    <row r="117" spans="1:9" ht="15.75" customHeight="1" x14ac:dyDescent="0.25">
      <c r="A117" s="84" t="s">
        <v>62</v>
      </c>
      <c r="B117" s="22"/>
      <c r="C117" s="8">
        <v>78008</v>
      </c>
      <c r="D117" s="29">
        <v>71800</v>
      </c>
      <c r="E117" s="19">
        <v>600</v>
      </c>
      <c r="F117" s="23">
        <v>3480.5</v>
      </c>
      <c r="G117" s="23">
        <v>1040.8</v>
      </c>
      <c r="H117" s="23">
        <v>0</v>
      </c>
      <c r="I117" s="23">
        <v>0</v>
      </c>
    </row>
    <row r="118" spans="1:9" ht="15.75" customHeight="1" x14ac:dyDescent="0.25">
      <c r="A118" s="85"/>
      <c r="B118" s="22"/>
      <c r="C118" s="8">
        <v>78008</v>
      </c>
      <c r="D118" s="29" t="s">
        <v>61</v>
      </c>
      <c r="E118" s="19">
        <v>600</v>
      </c>
      <c r="F118" s="23">
        <f>174+986.2</f>
        <v>1160.2</v>
      </c>
      <c r="G118" s="23">
        <v>0</v>
      </c>
      <c r="H118" s="23">
        <v>0</v>
      </c>
      <c r="I118" s="23">
        <v>0</v>
      </c>
    </row>
    <row r="119" spans="1:9" ht="31.5" x14ac:dyDescent="0.25">
      <c r="A119" s="26" t="s">
        <v>118</v>
      </c>
      <c r="B119" s="22"/>
      <c r="C119" s="8">
        <v>78009</v>
      </c>
      <c r="D119" s="9">
        <v>72300</v>
      </c>
      <c r="E119" s="8">
        <v>100</v>
      </c>
      <c r="F119" s="23">
        <f>41.2+27.8</f>
        <v>69</v>
      </c>
      <c r="G119" s="23">
        <v>14.6</v>
      </c>
      <c r="H119" s="23">
        <v>0</v>
      </c>
      <c r="I119" s="23">
        <v>0</v>
      </c>
    </row>
    <row r="120" spans="1:9" ht="15" customHeight="1" x14ac:dyDescent="0.25">
      <c r="A120" s="13" t="s">
        <v>102</v>
      </c>
      <c r="B120" s="14">
        <v>7900000</v>
      </c>
      <c r="C120" s="15">
        <v>79000</v>
      </c>
      <c r="D120" s="16" t="s">
        <v>26</v>
      </c>
      <c r="E120" s="15"/>
      <c r="F120" s="17">
        <f>SUM(F121:F132)</f>
        <v>1536.5</v>
      </c>
      <c r="G120" s="17">
        <f>SUM(G121:G132)</f>
        <v>576.79999999999995</v>
      </c>
      <c r="H120" s="17">
        <f>SUM(H121:H132)</f>
        <v>821.90000000000009</v>
      </c>
      <c r="I120" s="17">
        <f>SUM(I121:I132)</f>
        <v>821.90000000000009</v>
      </c>
    </row>
    <row r="121" spans="1:9" ht="47.25" x14ac:dyDescent="0.25">
      <c r="A121" s="63" t="s">
        <v>103</v>
      </c>
      <c r="B121" s="64">
        <v>7919999</v>
      </c>
      <c r="C121" s="65">
        <v>79001</v>
      </c>
      <c r="D121" s="65">
        <v>99990</v>
      </c>
      <c r="E121" s="65">
        <v>600</v>
      </c>
      <c r="F121" s="51">
        <v>303.8</v>
      </c>
      <c r="G121" s="51">
        <v>258.8</v>
      </c>
      <c r="H121" s="51">
        <v>303.8</v>
      </c>
      <c r="I121" s="51">
        <v>303.8</v>
      </c>
    </row>
    <row r="122" spans="1:9" ht="15" customHeight="1" x14ac:dyDescent="0.25">
      <c r="A122" s="82" t="s">
        <v>12</v>
      </c>
      <c r="B122" s="64"/>
      <c r="C122" s="65">
        <v>79002</v>
      </c>
      <c r="D122" s="65">
        <v>79200</v>
      </c>
      <c r="E122" s="65">
        <v>200</v>
      </c>
      <c r="F122" s="51">
        <v>100</v>
      </c>
      <c r="G122" s="51">
        <v>79.5</v>
      </c>
      <c r="H122" s="51">
        <v>0</v>
      </c>
      <c r="I122" s="51">
        <v>0</v>
      </c>
    </row>
    <row r="123" spans="1:9" ht="15.75" customHeight="1" x14ac:dyDescent="0.25">
      <c r="A123" s="83"/>
      <c r="B123" s="64">
        <v>7999926</v>
      </c>
      <c r="C123" s="65">
        <v>79002</v>
      </c>
      <c r="D123" s="65">
        <v>99260</v>
      </c>
      <c r="E123" s="65">
        <v>200</v>
      </c>
      <c r="F123" s="51">
        <v>177.5</v>
      </c>
      <c r="G123" s="51">
        <v>107</v>
      </c>
      <c r="H123" s="51">
        <v>65.5</v>
      </c>
      <c r="I123" s="51">
        <f>27.1+38.4</f>
        <v>65.5</v>
      </c>
    </row>
    <row r="124" spans="1:9" ht="15.75" customHeight="1" x14ac:dyDescent="0.25">
      <c r="A124" s="66" t="s">
        <v>104</v>
      </c>
      <c r="B124" s="64"/>
      <c r="C124" s="65">
        <v>79004</v>
      </c>
      <c r="D124" s="65">
        <v>99310</v>
      </c>
      <c r="E124" s="65">
        <v>600</v>
      </c>
      <c r="F124" s="51">
        <f>224.2+118.4</f>
        <v>342.6</v>
      </c>
      <c r="G124" s="51">
        <v>67.599999999999994</v>
      </c>
      <c r="H124" s="51">
        <f>171.3+171.3</f>
        <v>342.6</v>
      </c>
      <c r="I124" s="51">
        <f>171.3+171.3</f>
        <v>342.6</v>
      </c>
    </row>
    <row r="125" spans="1:9" ht="15.75" x14ac:dyDescent="0.25">
      <c r="A125" s="67" t="s">
        <v>105</v>
      </c>
      <c r="B125" s="64"/>
      <c r="C125" s="65">
        <v>79005</v>
      </c>
      <c r="D125" s="65">
        <v>99310</v>
      </c>
      <c r="E125" s="65">
        <v>200</v>
      </c>
      <c r="F125" s="51">
        <f>110-20</f>
        <v>90</v>
      </c>
      <c r="G125" s="51">
        <v>20</v>
      </c>
      <c r="H125" s="51">
        <v>110</v>
      </c>
      <c r="I125" s="51">
        <v>110</v>
      </c>
    </row>
    <row r="126" spans="1:9" s="7" customFormat="1" ht="31.5" x14ac:dyDescent="0.25">
      <c r="A126" s="67" t="s">
        <v>106</v>
      </c>
      <c r="B126" s="64"/>
      <c r="C126" s="65">
        <v>79006</v>
      </c>
      <c r="D126" s="65">
        <v>99310</v>
      </c>
      <c r="E126" s="65">
        <v>600</v>
      </c>
      <c r="F126" s="51">
        <v>73.400000000000006</v>
      </c>
      <c r="G126" s="51">
        <v>0</v>
      </c>
      <c r="H126" s="51">
        <v>0</v>
      </c>
      <c r="I126" s="51">
        <v>0</v>
      </c>
    </row>
    <row r="127" spans="1:9" ht="15.75" x14ac:dyDescent="0.25">
      <c r="A127" s="68" t="s">
        <v>107</v>
      </c>
      <c r="B127" s="64"/>
      <c r="C127" s="65">
        <v>79007</v>
      </c>
      <c r="D127" s="65">
        <v>99310</v>
      </c>
      <c r="E127" s="65">
        <v>800</v>
      </c>
      <c r="F127" s="51">
        <v>50</v>
      </c>
      <c r="G127" s="51">
        <v>0</v>
      </c>
      <c r="H127" s="51">
        <v>0</v>
      </c>
      <c r="I127" s="51">
        <v>0</v>
      </c>
    </row>
    <row r="128" spans="1:9" ht="15.75" x14ac:dyDescent="0.25">
      <c r="A128" s="67" t="s">
        <v>108</v>
      </c>
      <c r="B128" s="64"/>
      <c r="C128" s="65">
        <v>79008</v>
      </c>
      <c r="D128" s="65">
        <v>99310</v>
      </c>
      <c r="E128" s="65">
        <v>200</v>
      </c>
      <c r="F128" s="51">
        <v>87.9</v>
      </c>
      <c r="G128" s="51">
        <v>43.9</v>
      </c>
      <c r="H128" s="51">
        <v>0</v>
      </c>
      <c r="I128" s="51">
        <v>0</v>
      </c>
    </row>
    <row r="129" spans="1:9" ht="15.75" x14ac:dyDescent="0.25">
      <c r="A129" s="74" t="s">
        <v>109</v>
      </c>
      <c r="B129" s="64"/>
      <c r="C129" s="65">
        <v>79010</v>
      </c>
      <c r="D129" s="65">
        <v>99310</v>
      </c>
      <c r="E129" s="65">
        <v>600</v>
      </c>
      <c r="F129" s="51">
        <v>7.5</v>
      </c>
      <c r="G129" s="51">
        <v>0</v>
      </c>
      <c r="H129" s="51">
        <v>0</v>
      </c>
      <c r="I129" s="51">
        <v>0</v>
      </c>
    </row>
    <row r="130" spans="1:9" s="7" customFormat="1" ht="15.75" x14ac:dyDescent="0.25">
      <c r="A130" s="74"/>
      <c r="B130" s="64"/>
      <c r="C130" s="65">
        <v>79010</v>
      </c>
      <c r="D130" s="65">
        <v>99310</v>
      </c>
      <c r="E130" s="65">
        <v>200</v>
      </c>
      <c r="F130" s="51">
        <v>3.8</v>
      </c>
      <c r="G130" s="51">
        <v>0</v>
      </c>
      <c r="H130" s="51">
        <v>0</v>
      </c>
      <c r="I130" s="51">
        <v>0</v>
      </c>
    </row>
    <row r="131" spans="1:9" s="52" customFormat="1" ht="15.75" x14ac:dyDescent="0.25">
      <c r="A131" s="74" t="s">
        <v>139</v>
      </c>
      <c r="B131" s="64"/>
      <c r="C131" s="65">
        <v>79011</v>
      </c>
      <c r="D131" s="65">
        <v>99310</v>
      </c>
      <c r="E131" s="65">
        <v>200</v>
      </c>
      <c r="F131" s="51">
        <v>220</v>
      </c>
      <c r="G131" s="51">
        <v>0</v>
      </c>
      <c r="H131" s="51">
        <v>0</v>
      </c>
      <c r="I131" s="51">
        <v>0</v>
      </c>
    </row>
    <row r="132" spans="1:9" ht="15.75" x14ac:dyDescent="0.25">
      <c r="A132" s="74"/>
      <c r="B132" s="64"/>
      <c r="C132" s="65">
        <v>79011</v>
      </c>
      <c r="D132" s="65">
        <v>99310</v>
      </c>
      <c r="E132" s="65">
        <v>800</v>
      </c>
      <c r="F132" s="51">
        <v>80</v>
      </c>
      <c r="G132" s="51">
        <v>0</v>
      </c>
      <c r="H132" s="51">
        <v>0</v>
      </c>
      <c r="I132" s="51">
        <v>0</v>
      </c>
    </row>
    <row r="133" spans="1:9" ht="31.5" x14ac:dyDescent="0.25">
      <c r="A133" s="13" t="s">
        <v>110</v>
      </c>
      <c r="B133" s="14">
        <v>7900000</v>
      </c>
      <c r="C133" s="15" t="s">
        <v>111</v>
      </c>
      <c r="D133" s="16" t="s">
        <v>26</v>
      </c>
      <c r="E133" s="15"/>
      <c r="F133" s="17">
        <f>SUM(F134:F142)</f>
        <v>5220.1000000000004</v>
      </c>
      <c r="G133" s="17">
        <f>SUM(G134:G142)</f>
        <v>619.80000000000007</v>
      </c>
      <c r="H133" s="17">
        <f t="shared" ref="H133:I133" si="5">SUM(H134:H142)</f>
        <v>30</v>
      </c>
      <c r="I133" s="17">
        <f t="shared" si="5"/>
        <v>30</v>
      </c>
    </row>
    <row r="134" spans="1:9" ht="15.75" x14ac:dyDescent="0.25">
      <c r="A134" s="69" t="s">
        <v>121</v>
      </c>
      <c r="B134" s="70"/>
      <c r="C134" s="65" t="s">
        <v>122</v>
      </c>
      <c r="D134" s="71" t="s">
        <v>123</v>
      </c>
      <c r="E134" s="65">
        <v>200</v>
      </c>
      <c r="F134" s="60">
        <f>2834.7+91-364.2</f>
        <v>2561.5</v>
      </c>
      <c r="G134" s="60">
        <v>0</v>
      </c>
      <c r="H134" s="60">
        <v>0</v>
      </c>
      <c r="I134" s="60">
        <v>0</v>
      </c>
    </row>
    <row r="135" spans="1:9" ht="15.75" x14ac:dyDescent="0.25">
      <c r="A135" s="72" t="s">
        <v>112</v>
      </c>
      <c r="B135" s="70"/>
      <c r="C135" s="65" t="s">
        <v>113</v>
      </c>
      <c r="D135" s="71" t="s">
        <v>123</v>
      </c>
      <c r="E135" s="65">
        <v>200</v>
      </c>
      <c r="F135" s="51">
        <f>593.6+593.2-86.1-792.6-6.3</f>
        <v>301.80000000000024</v>
      </c>
      <c r="G135" s="51">
        <v>0</v>
      </c>
      <c r="H135" s="51">
        <v>30</v>
      </c>
      <c r="I135" s="51">
        <v>30</v>
      </c>
    </row>
    <row r="136" spans="1:9" s="7" customFormat="1" ht="15.75" x14ac:dyDescent="0.25">
      <c r="A136" s="75" t="s">
        <v>128</v>
      </c>
      <c r="B136" s="64"/>
      <c r="C136" s="65" t="s">
        <v>127</v>
      </c>
      <c r="D136" s="65" t="s">
        <v>134</v>
      </c>
      <c r="E136" s="65">
        <v>200</v>
      </c>
      <c r="F136" s="51">
        <f>150+30-30</f>
        <v>150</v>
      </c>
      <c r="G136" s="51">
        <v>22.5</v>
      </c>
      <c r="H136" s="51">
        <v>0</v>
      </c>
      <c r="I136" s="51">
        <v>0</v>
      </c>
    </row>
    <row r="137" spans="1:9" s="7" customFormat="1" ht="15.75" customHeight="1" x14ac:dyDescent="0.25">
      <c r="A137" s="76"/>
      <c r="B137" s="64"/>
      <c r="C137" s="65" t="s">
        <v>127</v>
      </c>
      <c r="D137" s="65" t="s">
        <v>135</v>
      </c>
      <c r="E137" s="65">
        <v>200</v>
      </c>
      <c r="F137" s="51">
        <v>75</v>
      </c>
      <c r="G137" s="51">
        <v>0</v>
      </c>
      <c r="H137" s="51">
        <v>0</v>
      </c>
      <c r="I137" s="51">
        <v>0</v>
      </c>
    </row>
    <row r="138" spans="1:9" s="7" customFormat="1" ht="15.75" x14ac:dyDescent="0.25">
      <c r="A138" s="77"/>
      <c r="B138" s="64"/>
      <c r="C138" s="65" t="s">
        <v>127</v>
      </c>
      <c r="D138" s="65" t="s">
        <v>136</v>
      </c>
      <c r="E138" s="65">
        <v>200</v>
      </c>
      <c r="F138" s="51">
        <v>198.7</v>
      </c>
      <c r="G138" s="51">
        <v>0</v>
      </c>
      <c r="H138" s="51">
        <v>0</v>
      </c>
      <c r="I138" s="51">
        <v>0</v>
      </c>
    </row>
    <row r="139" spans="1:9" s="7" customFormat="1" ht="31.5" x14ac:dyDescent="0.25">
      <c r="A139" s="73" t="s">
        <v>130</v>
      </c>
      <c r="B139" s="64"/>
      <c r="C139" s="65" t="s">
        <v>129</v>
      </c>
      <c r="D139" s="65">
        <v>99110</v>
      </c>
      <c r="E139" s="65">
        <v>200</v>
      </c>
      <c r="F139" s="51">
        <f>100-30</f>
        <v>70</v>
      </c>
      <c r="G139" s="51">
        <v>32.1</v>
      </c>
      <c r="H139" s="51">
        <v>0</v>
      </c>
      <c r="I139" s="51">
        <v>0</v>
      </c>
    </row>
    <row r="140" spans="1:9" s="7" customFormat="1" ht="31.5" x14ac:dyDescent="0.25">
      <c r="A140" s="73" t="s">
        <v>140</v>
      </c>
      <c r="B140" s="64"/>
      <c r="C140" s="65" t="s">
        <v>141</v>
      </c>
      <c r="D140" s="65">
        <v>99110</v>
      </c>
      <c r="E140" s="65">
        <v>800</v>
      </c>
      <c r="F140" s="51">
        <f>700+792.6</f>
        <v>1492.6</v>
      </c>
      <c r="G140" s="51">
        <v>242.2</v>
      </c>
      <c r="H140" s="51">
        <v>0</v>
      </c>
      <c r="I140" s="51">
        <v>0</v>
      </c>
    </row>
    <row r="141" spans="1:9" s="7" customFormat="1" ht="15.75" x14ac:dyDescent="0.25">
      <c r="A141" s="73" t="s">
        <v>142</v>
      </c>
      <c r="B141" s="64"/>
      <c r="C141" s="65" t="s">
        <v>143</v>
      </c>
      <c r="D141" s="65">
        <v>99110</v>
      </c>
      <c r="E141" s="65">
        <v>200</v>
      </c>
      <c r="F141" s="51">
        <v>308.10000000000002</v>
      </c>
      <c r="G141" s="51">
        <v>308.10000000000002</v>
      </c>
      <c r="H141" s="51">
        <v>0</v>
      </c>
      <c r="I141" s="51">
        <v>0</v>
      </c>
    </row>
    <row r="142" spans="1:9" ht="31.5" x14ac:dyDescent="0.25">
      <c r="A142" s="73" t="s">
        <v>144</v>
      </c>
      <c r="B142" s="64"/>
      <c r="C142" s="65" t="s">
        <v>145</v>
      </c>
      <c r="D142" s="65">
        <v>99110</v>
      </c>
      <c r="E142" s="65">
        <v>200</v>
      </c>
      <c r="F142" s="51">
        <v>62.4</v>
      </c>
      <c r="G142" s="51">
        <v>14.9</v>
      </c>
      <c r="H142" s="51">
        <v>0</v>
      </c>
      <c r="I142" s="51">
        <v>0</v>
      </c>
    </row>
    <row r="143" spans="1:9" ht="15.75" x14ac:dyDescent="0.25">
      <c r="A143" s="42" t="s">
        <v>114</v>
      </c>
      <c r="B143" s="43"/>
      <c r="C143" s="15">
        <v>99300</v>
      </c>
      <c r="D143" s="16" t="s">
        <v>33</v>
      </c>
      <c r="E143" s="44">
        <v>800</v>
      </c>
      <c r="F143" s="45">
        <v>239.9</v>
      </c>
      <c r="G143" s="45">
        <v>239.9</v>
      </c>
      <c r="H143" s="45">
        <v>0</v>
      </c>
      <c r="I143" s="45">
        <v>0</v>
      </c>
    </row>
    <row r="144" spans="1:9" ht="63" x14ac:dyDescent="0.25">
      <c r="A144" s="46" t="s">
        <v>124</v>
      </c>
      <c r="B144" s="47"/>
      <c r="C144" s="44">
        <v>99300</v>
      </c>
      <c r="D144" s="48">
        <v>51200</v>
      </c>
      <c r="E144" s="15">
        <v>200</v>
      </c>
      <c r="F144" s="45">
        <f>5.5-1.2</f>
        <v>4.3</v>
      </c>
      <c r="G144" s="45">
        <v>0</v>
      </c>
      <c r="H144" s="45">
        <v>0</v>
      </c>
      <c r="I144" s="45">
        <v>0</v>
      </c>
    </row>
    <row r="145" spans="1:9" ht="31.5" x14ac:dyDescent="0.25">
      <c r="A145" s="42" t="s">
        <v>115</v>
      </c>
      <c r="B145" s="43"/>
      <c r="C145" s="15">
        <v>99300</v>
      </c>
      <c r="D145" s="49">
        <v>69100</v>
      </c>
      <c r="E145" s="44">
        <v>200</v>
      </c>
      <c r="F145" s="45">
        <v>100</v>
      </c>
      <c r="G145" s="45">
        <v>99.9</v>
      </c>
      <c r="H145" s="45">
        <v>0</v>
      </c>
      <c r="I145" s="45">
        <v>0</v>
      </c>
    </row>
    <row r="146" spans="1:9" ht="31.5" x14ac:dyDescent="0.25">
      <c r="A146" s="46" t="s">
        <v>50</v>
      </c>
      <c r="B146" s="14">
        <v>9940880</v>
      </c>
      <c r="C146" s="15">
        <v>99300</v>
      </c>
      <c r="D146" s="16" t="s">
        <v>48</v>
      </c>
      <c r="E146" s="15">
        <v>200</v>
      </c>
      <c r="F146" s="17">
        <v>44.6</v>
      </c>
      <c r="G146" s="17">
        <v>0</v>
      </c>
      <c r="H146" s="17">
        <v>44.6</v>
      </c>
      <c r="I146" s="17">
        <v>44.6</v>
      </c>
    </row>
    <row r="147" spans="1:9" ht="78.75" x14ac:dyDescent="0.25">
      <c r="A147" s="13" t="s">
        <v>51</v>
      </c>
      <c r="B147" s="14">
        <v>9940880</v>
      </c>
      <c r="C147" s="15">
        <v>99300</v>
      </c>
      <c r="D147" s="16" t="s">
        <v>49</v>
      </c>
      <c r="E147" s="15">
        <v>200</v>
      </c>
      <c r="F147" s="17">
        <v>0.7</v>
      </c>
      <c r="G147" s="17">
        <v>0</v>
      </c>
      <c r="H147" s="17">
        <v>0.7</v>
      </c>
      <c r="I147" s="17">
        <v>0.7</v>
      </c>
    </row>
    <row r="148" spans="1:9" ht="15.75" x14ac:dyDescent="0.25">
      <c r="A148" s="50" t="s">
        <v>116</v>
      </c>
      <c r="B148" s="14"/>
      <c r="C148" s="15">
        <v>99300</v>
      </c>
      <c r="D148" s="49">
        <v>99110</v>
      </c>
      <c r="E148" s="15">
        <v>800</v>
      </c>
      <c r="F148" s="17">
        <v>100</v>
      </c>
      <c r="G148" s="17">
        <v>100</v>
      </c>
      <c r="H148" s="17">
        <v>0</v>
      </c>
      <c r="I148" s="17">
        <v>0</v>
      </c>
    </row>
    <row r="149" spans="1:9" ht="31.5" x14ac:dyDescent="0.25">
      <c r="A149" s="50" t="s">
        <v>117</v>
      </c>
      <c r="B149" s="14"/>
      <c r="C149" s="15">
        <v>99300</v>
      </c>
      <c r="D149" s="49">
        <v>99310</v>
      </c>
      <c r="E149" s="15">
        <v>800</v>
      </c>
      <c r="F149" s="17">
        <v>520</v>
      </c>
      <c r="G149" s="17">
        <v>100</v>
      </c>
      <c r="H149" s="17">
        <v>0</v>
      </c>
      <c r="I149" s="17">
        <v>0</v>
      </c>
    </row>
    <row r="150" spans="1:9" ht="15.75" x14ac:dyDescent="0.25">
      <c r="A150" s="78" t="s">
        <v>11</v>
      </c>
      <c r="B150" s="14"/>
      <c r="C150" s="15">
        <v>99300</v>
      </c>
      <c r="D150" s="44">
        <v>99230</v>
      </c>
      <c r="E150" s="44">
        <v>400</v>
      </c>
      <c r="F150" s="17">
        <f>5471+8627.2+3867</f>
        <v>17965.2</v>
      </c>
      <c r="G150" s="17">
        <v>2323.6999999999998</v>
      </c>
      <c r="H150" s="17">
        <v>4305</v>
      </c>
      <c r="I150" s="17">
        <v>4138</v>
      </c>
    </row>
    <row r="151" spans="1:9" ht="15.75" x14ac:dyDescent="0.25">
      <c r="A151" s="79"/>
      <c r="B151" s="14"/>
      <c r="C151" s="15">
        <v>99300</v>
      </c>
      <c r="D151" s="16" t="s">
        <v>146</v>
      </c>
      <c r="E151" s="44">
        <v>400</v>
      </c>
      <c r="F151" s="17">
        <v>6767</v>
      </c>
      <c r="G151" s="17">
        <v>0</v>
      </c>
      <c r="H151" s="17">
        <v>0</v>
      </c>
      <c r="I151" s="17">
        <v>0</v>
      </c>
    </row>
    <row r="152" spans="1:9" ht="15.75" x14ac:dyDescent="0.25">
      <c r="A152" s="13" t="s">
        <v>25</v>
      </c>
      <c r="B152" s="14">
        <v>9940880</v>
      </c>
      <c r="C152" s="15">
        <v>99400</v>
      </c>
      <c r="D152" s="16" t="s">
        <v>39</v>
      </c>
      <c r="E152" s="15">
        <v>800</v>
      </c>
      <c r="F152" s="17">
        <f>100+42-66.6+30</f>
        <v>105.4</v>
      </c>
      <c r="G152" s="17">
        <v>55</v>
      </c>
      <c r="H152" s="17">
        <f>100+40.9-30</f>
        <v>110.9</v>
      </c>
      <c r="I152" s="17">
        <f>100+54.6-17-30</f>
        <v>107.6</v>
      </c>
    </row>
    <row r="153" spans="1:9" ht="15.75" x14ac:dyDescent="0.25">
      <c r="A153" s="13" t="s">
        <v>16</v>
      </c>
      <c r="B153" s="14">
        <v>9500971</v>
      </c>
      <c r="C153" s="15">
        <v>95000</v>
      </c>
      <c r="D153" s="16" t="s">
        <v>30</v>
      </c>
      <c r="E153" s="15">
        <v>700</v>
      </c>
      <c r="F153" s="17">
        <v>7</v>
      </c>
      <c r="G153" s="17">
        <v>0</v>
      </c>
      <c r="H153" s="17">
        <v>7</v>
      </c>
      <c r="I153" s="17">
        <v>7</v>
      </c>
    </row>
  </sheetData>
  <autoFilter ref="A5:I128"/>
  <mergeCells count="40">
    <mergeCell ref="A2:I2"/>
    <mergeCell ref="B4:B5"/>
    <mergeCell ref="C4:D4"/>
    <mergeCell ref="C3:D3"/>
    <mergeCell ref="E4:E5"/>
    <mergeCell ref="F4:F5"/>
    <mergeCell ref="A4:A5"/>
    <mergeCell ref="I4:I5"/>
    <mergeCell ref="H4:H5"/>
    <mergeCell ref="A81:A82"/>
    <mergeCell ref="A8:A11"/>
    <mergeCell ref="A12:A14"/>
    <mergeCell ref="A93:A94"/>
    <mergeCell ref="A37:A40"/>
    <mergeCell ref="A41:A42"/>
    <mergeCell ref="A45:A46"/>
    <mergeCell ref="A54:A55"/>
    <mergeCell ref="A59:A61"/>
    <mergeCell ref="A62:A63"/>
    <mergeCell ref="A19:A20"/>
    <mergeCell ref="A22:A23"/>
    <mergeCell ref="A24:A26"/>
    <mergeCell ref="A27:A28"/>
    <mergeCell ref="A29:A31"/>
    <mergeCell ref="A131:A132"/>
    <mergeCell ref="A136:A138"/>
    <mergeCell ref="A150:A151"/>
    <mergeCell ref="G4:G5"/>
    <mergeCell ref="A122:A123"/>
    <mergeCell ref="A129:A130"/>
    <mergeCell ref="A117:A118"/>
    <mergeCell ref="A98:A99"/>
    <mergeCell ref="A100:A102"/>
    <mergeCell ref="A109:A112"/>
    <mergeCell ref="A114:A115"/>
    <mergeCell ref="A72:A74"/>
    <mergeCell ref="A78:A80"/>
    <mergeCell ref="A84:A85"/>
    <mergeCell ref="A86:A89"/>
    <mergeCell ref="A96:A9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fitToHeight="4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2018-04-24T04:47:31Z</cp:lastPrinted>
  <dcterms:created xsi:type="dcterms:W3CDTF">2014-11-10T14:48:23Z</dcterms:created>
  <dcterms:modified xsi:type="dcterms:W3CDTF">2018-07-09T03:53:29Z</dcterms:modified>
</cp:coreProperties>
</file>