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Лист1!$A$5:$I$127</definedName>
    <definedName name="_xlnm.Print_Area" localSheetId="0">Лист1!$A$1:$I$181</definedName>
  </definedNames>
  <calcPr calcId="124519"/>
</workbook>
</file>

<file path=xl/calcChain.xml><?xml version="1.0" encoding="utf-8"?>
<calcChain xmlns="http://schemas.openxmlformats.org/spreadsheetml/2006/main">
  <c r="G158" i="1"/>
  <c r="G144"/>
  <c r="G130"/>
  <c r="G82"/>
  <c r="G108"/>
  <c r="G97"/>
  <c r="G83"/>
  <c r="G80" l="1"/>
  <c r="G60"/>
  <c r="G48"/>
  <c r="G38"/>
  <c r="G23"/>
  <c r="G6"/>
  <c r="G7"/>
  <c r="F179"/>
  <c r="F177"/>
  <c r="F176"/>
  <c r="F170"/>
  <c r="F169"/>
  <c r="F166"/>
  <c r="F165"/>
  <c r="F162"/>
  <c r="F160"/>
  <c r="F159"/>
  <c r="I158"/>
  <c r="H158"/>
  <c r="F150"/>
  <c r="H149"/>
  <c r="H144" s="1"/>
  <c r="F149"/>
  <c r="F144" s="1"/>
  <c r="I144"/>
  <c r="F142"/>
  <c r="F141"/>
  <c r="F139"/>
  <c r="F138"/>
  <c r="F136"/>
  <c r="F134"/>
  <c r="F133"/>
  <c r="F132"/>
  <c r="F131"/>
  <c r="I130"/>
  <c r="H130"/>
  <c r="F128"/>
  <c r="F125"/>
  <c r="F124"/>
  <c r="F123"/>
  <c r="F122"/>
  <c r="F121"/>
  <c r="F116"/>
  <c r="F110"/>
  <c r="F109"/>
  <c r="I108"/>
  <c r="H108"/>
  <c r="F106"/>
  <c r="F104"/>
  <c r="F102"/>
  <c r="H101"/>
  <c r="H97" s="1"/>
  <c r="F101"/>
  <c r="F98"/>
  <c r="I97"/>
  <c r="F96"/>
  <c r="F95"/>
  <c r="F87"/>
  <c r="F85"/>
  <c r="I83"/>
  <c r="I82" s="1"/>
  <c r="H83"/>
  <c r="F83"/>
  <c r="F81"/>
  <c r="F80" s="1"/>
  <c r="I80"/>
  <c r="H80"/>
  <c r="F74"/>
  <c r="F70"/>
  <c r="F69"/>
  <c r="F68"/>
  <c r="F67"/>
  <c r="F66"/>
  <c r="F64"/>
  <c r="F63"/>
  <c r="F62"/>
  <c r="F61"/>
  <c r="I60"/>
  <c r="H60"/>
  <c r="I54"/>
  <c r="I48" s="1"/>
  <c r="F54"/>
  <c r="F52"/>
  <c r="F51"/>
  <c r="F49"/>
  <c r="H48"/>
  <c r="F47"/>
  <c r="F46"/>
  <c r="F45"/>
  <c r="F44"/>
  <c r="F43"/>
  <c r="F42"/>
  <c r="F41"/>
  <c r="F40"/>
  <c r="F39"/>
  <c r="I38"/>
  <c r="H38"/>
  <c r="F37"/>
  <c r="F35"/>
  <c r="F34"/>
  <c r="F33"/>
  <c r="F32"/>
  <c r="F31"/>
  <c r="F30"/>
  <c r="F26"/>
  <c r="F23" s="1"/>
  <c r="I23"/>
  <c r="H23"/>
  <c r="F21"/>
  <c r="I19"/>
  <c r="I7" s="1"/>
  <c r="F18"/>
  <c r="F17"/>
  <c r="F15"/>
  <c r="F14"/>
  <c r="F13"/>
  <c r="F12"/>
  <c r="F11"/>
  <c r="F10"/>
  <c r="F9"/>
  <c r="F8"/>
  <c r="H7"/>
  <c r="F38" l="1"/>
  <c r="F48"/>
  <c r="H82"/>
  <c r="F158"/>
  <c r="F60"/>
  <c r="F7"/>
  <c r="F97"/>
  <c r="F130"/>
  <c r="H6"/>
  <c r="I6"/>
  <c r="F108"/>
  <c r="F82" l="1"/>
  <c r="F6" s="1"/>
</calcChain>
</file>

<file path=xl/sharedStrings.xml><?xml version="1.0" encoding="utf-8"?>
<sst xmlns="http://schemas.openxmlformats.org/spreadsheetml/2006/main" count="222" uniqueCount="167">
  <si>
    <t>Наименование</t>
  </si>
  <si>
    <t>ЦСР</t>
  </si>
  <si>
    <t>ВР</t>
  </si>
  <si>
    <t>ВСЕГО</t>
  </si>
  <si>
    <t>Обслуживание программного обеспечения электронного комплектования детей в дошкольной образовательной организации</t>
  </si>
  <si>
    <t>Функционирование МКУ «Управление образования, культуры и спорта ЗАТО Шиханы»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</si>
  <si>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</si>
  <si>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</si>
  <si>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</si>
  <si>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</si>
  <si>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</si>
  <si>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Строительство спортивно – оздоровительного комплекса</t>
  </si>
  <si>
    <t>Реализация полномочий в сфере молодёжной политики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</si>
  <si>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</si>
  <si>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</si>
  <si>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</si>
  <si>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</si>
  <si>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Обеспечение функционирования органов местного самоуправления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</si>
  <si>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</si>
  <si>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</si>
  <si>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</si>
  <si>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</si>
  <si>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</si>
  <si>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</si>
  <si>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Присмотр и уход за детьми дошкольного возраста</t>
  </si>
  <si>
    <t>Резервный фонд администрации ЗАТО Шиханы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</si>
  <si>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</si>
  <si>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</si>
  <si>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</si>
  <si>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</si>
  <si>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</si>
  <si>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</si>
  <si>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</si>
  <si>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</si>
  <si>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</si>
  <si>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</si>
  <si>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</si>
  <si>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</si>
  <si>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</si>
  <si>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</si>
  <si>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</si>
  <si>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</si>
  <si>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</si>
  <si>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</si>
  <si>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</si>
  <si>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</si>
  <si>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</si>
  <si>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</si>
  <si>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</si>
  <si>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</si>
  <si>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</si>
  <si>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</si>
  <si>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S7200</t>
  </si>
  <si>
    <t>Програм- мная статья</t>
  </si>
  <si>
    <t>направ-ление расходов</t>
  </si>
  <si>
    <t>Функционирование МКУ "Редакция газеты Шиханские новости"</t>
  </si>
  <si>
    <t>Повышение уровня безопасности дошкольной образовательной организации</t>
  </si>
  <si>
    <t>Ведомственная целевая программа "Доступная среда ЗАТО Шиханы" на 2017-2020 годы</t>
  </si>
  <si>
    <t>99130</t>
  </si>
  <si>
    <t>Вывоз мусора с несанкционированных свалок</t>
  </si>
  <si>
    <t>S1800</t>
  </si>
  <si>
    <t>Обеспечение повышения оплаты труда отдельным категориям работников бюджетной сферы</t>
  </si>
  <si>
    <t>Перевозка обучающихся при подготовке и проведении ГИА</t>
  </si>
  <si>
    <t>Освежение запасов средств индивидуальной защиты, ГСМ, медицинского имущества и дезинфекционных средств</t>
  </si>
  <si>
    <t>2018 год</t>
  </si>
  <si>
    <t>2019 год</t>
  </si>
  <si>
    <t>2020 год</t>
  </si>
  <si>
    <t>Развитие муниципального управления и централизация в ЗАТО Шиханы на 2018 - 2020 годы</t>
  </si>
  <si>
    <t>Текущий ремонт помещений</t>
  </si>
  <si>
    <t>Приобретение и установка системы видеонаблюдения</t>
  </si>
  <si>
    <t>Социальная поддержка граждан в ЗАТО Шиханы на 2018-2020 годы</t>
  </si>
  <si>
    <t>Исполнение переданных государственных полномочий по исполнению функций комиссий по делам несовершеннолетних и защите их прав</t>
  </si>
  <si>
    <t>Обеспечение льготным проездом в автобусном транспорте автотранспортных предприятий ЗАТО Шиханы студентов проживающих в ЗАТО Шиханы, обучающиеся в учебных заведениях г. Вольска</t>
  </si>
  <si>
    <t>Защита населения и территории ЗАТО Шиханы от чрезвычайных ситуаций природного и техногенного характера на 2018-2020 годы</t>
  </si>
  <si>
    <t>Ведомственная целевая программа "Пожарная безопасность городского округа ЗАТО Шиханы на 2018-2020 годы"</t>
  </si>
  <si>
    <t>Развитие экономики, поддержка предпринимательства  и управление муниципальным имуществом ЗАТО Шиханы на 2018 - 2020 годы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</si>
  <si>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 муниципального имущества</t>
  </si>
  <si>
    <t>Проведение текущего и капитального ремонта муниципального имущества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</si>
  <si>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</si>
  <si>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Обеспечение населения доступным жильем и   жилищно-коммунальными услугами, благоустройство территории ЗАТО Шиханы на 2018-2020 годы</t>
  </si>
  <si>
    <t>Ведомственная целевая программа "Повышение безопасности дорожного движения в ЗАТО Шиханы на 2018 - 2020 годы"</t>
  </si>
  <si>
    <t>Переселение граждан из ЗАТО Шиханы</t>
  </si>
  <si>
    <t>51590</t>
  </si>
  <si>
    <t>Энергосбережение и повышение энергетической эффективности на территории ЗАТО Шиханы на 2018-2020 годы</t>
  </si>
  <si>
    <t>Замена светильников уличного освещения</t>
  </si>
  <si>
    <t>Развитие образования в ЗАТО Шиханы на 2018-2020 годы</t>
  </si>
  <si>
    <t>Подпрограмма «Развитие системы дошкольного образования в ЗАТО Шиханы на 2018-2020 годы»</t>
  </si>
  <si>
    <t>Реализация основных общеобразовательных программ дошкольного образования</t>
  </si>
  <si>
    <t>Капитальный ремонт дошкольной образовательной организации</t>
  </si>
  <si>
    <t>Подпрограмма «Развитие системы общего образования в ЗАТО Шиханы на 2018-2020 годы»</t>
  </si>
  <si>
    <t>Реализация основных общеобразовательных программ начального общего, основного общего и среднего общего образования</t>
  </si>
  <si>
    <t>Капитальный ремонт общеобразовательной организации</t>
  </si>
  <si>
    <t>Подпрограмма «Развитие системы дополнительного образования в ЗАТО Шиханы на 2018-2020 годы»</t>
  </si>
  <si>
    <t>Реализация дополнительных общеразвивающих и предпрофессиональных программ</t>
  </si>
  <si>
    <t>69102</t>
  </si>
  <si>
    <t xml:space="preserve">Капитальный ремонт учреждений дополнительного образования </t>
  </si>
  <si>
    <t>Городские мероприятия в сфере образования</t>
  </si>
  <si>
    <t>Развитие культуры и средств массовой информации в ЗАТО Шиханы на 2018-2020 годы</t>
  </si>
  <si>
    <t xml:space="preserve">Капитальный ремонт  учреждений культуры города </t>
  </si>
  <si>
    <t>Развитие физической культуры, спорта и молодежной политики в ЗАТО Шиханы на 2018 - 2020 годы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</si>
  <si>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2"/>
        <rFont val="Times New Roman"/>
        <family val="1"/>
        <charset val="204"/>
      </rPr>
      <t>2017-2020</t>
    </r>
    <r>
      <rPr>
        <sz val="12"/>
        <color theme="1"/>
        <rFont val="Times New Roman"/>
        <family val="1"/>
        <charset val="204"/>
      </rPr>
      <t xml:space="preserve"> годы"</t>
    </r>
  </si>
  <si>
    <t>Организация городских физкультурно-массовых спортивных мероприятий, участия в областных физкультурно-массовых спортивных мероприятиях</t>
  </si>
  <si>
    <t>Содержание хоккейной  коробки и катка</t>
  </si>
  <si>
    <t>Приобретение спортивного инвентаря для приема норм ГТО</t>
  </si>
  <si>
    <t>Поездки в бассейн и ледовый дворец г. Вольск</t>
  </si>
  <si>
    <t>Замена оснащения городских плоскостных сооружений</t>
  </si>
  <si>
    <t>Формирование комфортной городской среды на территории ЗАТО Шиханы на 2018-2022 годы</t>
  </si>
  <si>
    <t>7Г000</t>
  </si>
  <si>
    <t xml:space="preserve">Благоустройство общественных территорий </t>
  </si>
  <si>
    <t>7Г002</t>
  </si>
  <si>
    <t>Исполнение судебных решений</t>
  </si>
  <si>
    <t>Ремонт памятника воинам-землякам, погибшим в Великой Отечественной Войне</t>
  </si>
  <si>
    <t>Обустройство контейнерных площадок</t>
  </si>
  <si>
    <t xml:space="preserve">Обустройство хоккейной коробки, катка и детских площадок </t>
  </si>
  <si>
    <t>Обеспечение повышения оплаты труда некоторых категорий работников муниципальных учреждений</t>
  </si>
  <si>
    <t>S2300</t>
  </si>
  <si>
    <t>78600</t>
  </si>
  <si>
    <t>Благоустройство дворовых территорий</t>
  </si>
  <si>
    <t>7Г001</t>
  </si>
  <si>
    <t>L5550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</si>
  <si>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</si>
  <si>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300</t>
  </si>
  <si>
    <t>Организация конкурса "Мой дом, мой двор - 2018 г."</t>
  </si>
  <si>
    <t>7Г003</t>
  </si>
  <si>
    <t xml:space="preserve">Благоустройство пешеходной зоны по ул.Ленина </t>
  </si>
  <si>
    <t>7Г004</t>
  </si>
  <si>
    <t>Всероссийский конкурс проектов создание комфортной городской среды среди малых городов</t>
  </si>
  <si>
    <t>L0200</t>
  </si>
  <si>
    <t>Поощрение одаренных детей ЗАТО Шиханы</t>
  </si>
  <si>
    <t>Обеспечение жилыми помещениями молодых семей, проживающих на территории ЗАТО Шиханы</t>
  </si>
  <si>
    <t>S2110</t>
  </si>
  <si>
    <t>S2120</t>
  </si>
  <si>
    <t>S2130</t>
  </si>
  <si>
    <t>Оплата оказанных в соответствии с санитарными нормами и правилами коммунальных услуг, услуг содержания  и текущего ремонта, за незаселенные(пустующие) помещения муниципальной собственности в многоквартирных домах</t>
  </si>
  <si>
    <t>Обустройство спортивных площадок</t>
  </si>
  <si>
    <t xml:space="preserve">Благоустройство пешеходной зоны от ул. Ленина д.8 до ул. Молодежная д.2 </t>
  </si>
  <si>
    <t>7Г005</t>
  </si>
  <si>
    <t>Закупка фонтана</t>
  </si>
  <si>
    <t>7Г006</t>
  </si>
  <si>
    <t>Подготовка и проведение экспертизы проектной сметной документации</t>
  </si>
  <si>
    <t>7Г007</t>
  </si>
  <si>
    <t>78А00</t>
  </si>
  <si>
    <t>D7900</t>
  </si>
  <si>
    <t>S7900</t>
  </si>
  <si>
    <t>Исполнено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</si>
  <si>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</t>
  </si>
  <si>
    <t>Укрепление материально-технической базы общеобразовательной организации</t>
  </si>
  <si>
    <t>69100</t>
  </si>
  <si>
    <t>Ремонт дорожного покрытия по улице Рабочая</t>
  </si>
  <si>
    <t>Приобретение навесного оборудования к дорожно-эксплуатационной технике</t>
  </si>
  <si>
    <t>Сведения об использовании администрацией ЗАТО Шиханы, подведомственными организациями выделяемых бюджетных средств на 1 января  2019 года</t>
  </si>
  <si>
    <t xml:space="preserve">Ведомственная целевая программа "Профилактика терроризма и экстремизма в ЗАТО Шиханы Саратовской области на 2017-2020 годы"
</t>
  </si>
  <si>
    <t>Обследование технического состояния многоквартирного жилого дома (признание многоквартирного дома аварийным)</t>
  </si>
  <si>
    <t>Выявление, техническая паспортизация и принятие в казну бесхозяйных объектов</t>
  </si>
  <si>
    <t>Межевание и внесение сведений о границах г. Шиханы и территориальных зон, установленных правилами землепользования и застройки, в Единый государственный реестр недвижимости</t>
  </si>
  <si>
    <t xml:space="preserve">Снос расселенного многоквартирного дома, признанного аварийным </t>
  </si>
  <si>
    <t>Благоустройство пешеходных дорог, тротуаров, аллей, проездов</t>
  </si>
  <si>
    <t>Благоустройство общественных территорий центральной части города</t>
  </si>
  <si>
    <t>Укрепление материально-технической базы  дошкольной образовательной организации</t>
  </si>
  <si>
    <t>Повышение уровня безопасности общеобразовательной организации</t>
  </si>
  <si>
    <t>Укрепление материально-технической базы учреждений дополнительного образования</t>
  </si>
  <si>
    <t>69101</t>
  </si>
  <si>
    <t>S1801</t>
  </si>
  <si>
    <t>S1802</t>
  </si>
  <si>
    <t>Участие творческих коллективов ЗАТО Шиханы в областных мероприятиях, конкурсах, фестивалях</t>
  </si>
  <si>
    <t>Устройство верхнего слоя асфальтобетонного покрытия на беговых дорожках стадиона «Салют»</t>
  </si>
  <si>
    <t>Условно утверждаемые расходы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</si>
</sst>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13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0" fillId="4" borderId="0" xfId="0" applyFill="1"/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1"/>
  <sheetViews>
    <sheetView tabSelected="1" view="pageBreakPreview" topLeftCell="A13" workbookViewId="0">
      <selection activeCell="A26" sqref="A26:A29"/>
    </sheetView>
  </sheetViews>
  <sheetFormatPr defaultColWidth="9.140625" defaultRowHeight="15"/>
  <cols>
    <col min="1" max="1" width="56.42578125" style="1" customWidth="1"/>
    <col min="2" max="2" width="9.28515625" style="1" hidden="1" customWidth="1"/>
    <col min="3" max="4" width="10.42578125" style="1" customWidth="1"/>
    <col min="5" max="5" width="5.28515625" style="1" customWidth="1"/>
    <col min="6" max="9" width="13.7109375" style="2" customWidth="1"/>
    <col min="10" max="10" width="0" style="1" hidden="1" customWidth="1"/>
    <col min="11" max="16384" width="9.140625" style="1"/>
  </cols>
  <sheetData>
    <row r="2" spans="1:9" ht="57.75" customHeight="1">
      <c r="A2" s="84" t="s">
        <v>150</v>
      </c>
      <c r="B2" s="84"/>
      <c r="C2" s="84"/>
      <c r="D2" s="84"/>
      <c r="E2" s="84"/>
      <c r="F2" s="84"/>
      <c r="G2" s="84"/>
      <c r="H2" s="84"/>
      <c r="I2" s="84"/>
    </row>
    <row r="3" spans="1:9">
      <c r="C3" s="87"/>
      <c r="D3" s="87"/>
    </row>
    <row r="4" spans="1:9" ht="15" customHeight="1">
      <c r="A4" s="85" t="s">
        <v>0</v>
      </c>
      <c r="B4" s="85" t="s">
        <v>1</v>
      </c>
      <c r="C4" s="86" t="s">
        <v>40</v>
      </c>
      <c r="D4" s="86"/>
      <c r="E4" s="85" t="s">
        <v>2</v>
      </c>
      <c r="F4" s="70" t="s">
        <v>64</v>
      </c>
      <c r="G4" s="70" t="s">
        <v>144</v>
      </c>
      <c r="H4" s="70" t="s">
        <v>65</v>
      </c>
      <c r="I4" s="70" t="s">
        <v>66</v>
      </c>
    </row>
    <row r="5" spans="1:9" s="3" customFormat="1" ht="47.25">
      <c r="A5" s="85"/>
      <c r="B5" s="85"/>
      <c r="C5" s="49" t="s">
        <v>53</v>
      </c>
      <c r="D5" s="49" t="s">
        <v>54</v>
      </c>
      <c r="E5" s="85"/>
      <c r="F5" s="71"/>
      <c r="G5" s="71"/>
      <c r="H5" s="71"/>
      <c r="I5" s="71"/>
    </row>
    <row r="6" spans="1:9" s="5" customFormat="1" ht="15.75">
      <c r="A6" s="9" t="s">
        <v>3</v>
      </c>
      <c r="B6" s="10"/>
      <c r="C6" s="10"/>
      <c r="D6" s="10"/>
      <c r="E6" s="10"/>
      <c r="F6" s="11">
        <f>F38+F82+F130+F60+F144+F48+F7+F180+F23+F173+F172+F179+F80+F158+F176+F171+F174+F175+F170+F169+F177+F178</f>
        <v>198047.40000000002</v>
      </c>
      <c r="G6" s="11">
        <f>G38+G82+G130+G60+G144+G48+G7+G180+G23+G173+G172+G179+G80+G158+G176+G171+G174+G175+G170+G169+G177+G178</f>
        <v>189584.80000000002</v>
      </c>
      <c r="H6" s="11">
        <f>H38+H82+H130+H60+H144+H48+H7+H180+H23+H173+H172+H179+H80+H158+H176+H171+H174+H175+H170+H169+H177+H178</f>
        <v>169310.59999999998</v>
      </c>
      <c r="I6" s="11">
        <f>I38+I82+I130+I60+I144+I48+I7+I180+I23+I173+I172+I179+I80+I158+I176+I171+I174+I175+I170+I169+I177+I178+I181</f>
        <v>164928.69999999998</v>
      </c>
    </row>
    <row r="7" spans="1:9" s="6" customFormat="1" ht="47.25">
      <c r="A7" s="12" t="s">
        <v>67</v>
      </c>
      <c r="B7" s="13">
        <v>7100000</v>
      </c>
      <c r="C7" s="14">
        <v>71000</v>
      </c>
      <c r="D7" s="15" t="s">
        <v>26</v>
      </c>
      <c r="E7" s="14"/>
      <c r="F7" s="16">
        <f>SUM(F8:F22)</f>
        <v>29408.999999999996</v>
      </c>
      <c r="G7" s="16">
        <f>SUM(G8:G22)</f>
        <v>28507</v>
      </c>
      <c r="H7" s="16">
        <f t="shared" ref="H7" si="0">SUM(H8:H22)</f>
        <v>31062.699999999997</v>
      </c>
      <c r="I7" s="16">
        <f>SUM(I8:I22)</f>
        <v>31163.799999999996</v>
      </c>
    </row>
    <row r="8" spans="1:9" s="4" customFormat="1" ht="15" customHeight="1">
      <c r="A8" s="72" t="s">
        <v>17</v>
      </c>
      <c r="B8" s="17"/>
      <c r="C8" s="18">
        <v>71001</v>
      </c>
      <c r="D8" s="19" t="s">
        <v>34</v>
      </c>
      <c r="E8" s="18">
        <v>100</v>
      </c>
      <c r="F8" s="53">
        <f>1175.1+1267-97.7-22.1-179.6</f>
        <v>2142.7000000000003</v>
      </c>
      <c r="G8" s="53">
        <v>2112.6999999999998</v>
      </c>
      <c r="H8" s="20">
        <v>2472.8000000000002</v>
      </c>
      <c r="I8" s="20">
        <v>2533.6999999999998</v>
      </c>
    </row>
    <row r="9" spans="1:9" ht="15" customHeight="1">
      <c r="A9" s="76"/>
      <c r="B9" s="21">
        <v>7190220</v>
      </c>
      <c r="C9" s="18">
        <v>71001</v>
      </c>
      <c r="D9" s="19" t="s">
        <v>33</v>
      </c>
      <c r="E9" s="18">
        <v>100</v>
      </c>
      <c r="F9" s="54">
        <f>16979.7-34.6+34.6-50+86.1+97.7+22.1+87.2+245.5</f>
        <v>17468.3</v>
      </c>
      <c r="G9" s="54">
        <v>17366.2</v>
      </c>
      <c r="H9" s="22">
        <v>17640.400000000001</v>
      </c>
      <c r="I9" s="22">
        <v>19456.8</v>
      </c>
    </row>
    <row r="10" spans="1:9" ht="15.75">
      <c r="A10" s="76"/>
      <c r="B10" s="21"/>
      <c r="C10" s="18">
        <v>71001</v>
      </c>
      <c r="D10" s="19" t="s">
        <v>33</v>
      </c>
      <c r="E10" s="18">
        <v>800</v>
      </c>
      <c r="F10" s="54">
        <f>249.5+1.4+20-22-17.3+0.1+45.2</f>
        <v>276.89999999999998</v>
      </c>
      <c r="G10" s="54">
        <v>276.89999999999998</v>
      </c>
      <c r="H10" s="22">
        <v>200.8</v>
      </c>
      <c r="I10" s="22">
        <v>200.6</v>
      </c>
    </row>
    <row r="11" spans="1:9" ht="15.75">
      <c r="A11" s="76"/>
      <c r="B11" s="21">
        <v>7190220</v>
      </c>
      <c r="C11" s="18">
        <v>71001</v>
      </c>
      <c r="D11" s="19" t="s">
        <v>33</v>
      </c>
      <c r="E11" s="18">
        <v>200</v>
      </c>
      <c r="F11" s="54">
        <f>6610.5+22.3+34.6-34.6+50+5.1+1.4+15.6-0.1-89.1</f>
        <v>6615.7</v>
      </c>
      <c r="G11" s="54">
        <v>6007.9</v>
      </c>
      <c r="H11" s="22">
        <v>7392.3</v>
      </c>
      <c r="I11" s="22">
        <v>7246.3</v>
      </c>
    </row>
    <row r="12" spans="1:9" ht="15.75" customHeight="1">
      <c r="A12" s="79" t="s">
        <v>18</v>
      </c>
      <c r="B12" s="21">
        <v>7197160</v>
      </c>
      <c r="C12" s="18">
        <v>71002</v>
      </c>
      <c r="D12" s="18">
        <v>76500</v>
      </c>
      <c r="E12" s="18">
        <v>100</v>
      </c>
      <c r="F12" s="88">
        <f>195.8-0.8+6.3-0.5</f>
        <v>200.8</v>
      </c>
      <c r="G12" s="88">
        <v>200.8</v>
      </c>
      <c r="H12" s="23">
        <v>212.2</v>
      </c>
      <c r="I12" s="23">
        <v>219.1</v>
      </c>
    </row>
    <row r="13" spans="1:9" ht="15.75" customHeight="1">
      <c r="A13" s="81"/>
      <c r="B13" s="21"/>
      <c r="C13" s="18">
        <v>71002</v>
      </c>
      <c r="D13" s="18">
        <v>76500</v>
      </c>
      <c r="E13" s="18">
        <v>200</v>
      </c>
      <c r="F13" s="88">
        <f>0.5+0.8</f>
        <v>1.3</v>
      </c>
      <c r="G13" s="88">
        <v>1.3</v>
      </c>
      <c r="H13" s="23">
        <v>0</v>
      </c>
      <c r="I13" s="23">
        <v>0</v>
      </c>
    </row>
    <row r="14" spans="1:9" ht="15.75">
      <c r="A14" s="81"/>
      <c r="B14" s="21"/>
      <c r="C14" s="18">
        <v>71002</v>
      </c>
      <c r="D14" s="18">
        <v>76500</v>
      </c>
      <c r="E14" s="18">
        <v>800</v>
      </c>
      <c r="F14" s="88">
        <f>0.8-0.8</f>
        <v>0</v>
      </c>
      <c r="G14" s="88">
        <v>0</v>
      </c>
      <c r="H14" s="23">
        <v>0.8</v>
      </c>
      <c r="I14" s="23">
        <v>0.8</v>
      </c>
    </row>
    <row r="15" spans="1:9" ht="15.75">
      <c r="A15" s="81"/>
      <c r="B15" s="21">
        <v>7195118</v>
      </c>
      <c r="C15" s="18">
        <v>71002</v>
      </c>
      <c r="D15" s="18">
        <v>51180</v>
      </c>
      <c r="E15" s="18">
        <v>100</v>
      </c>
      <c r="F15" s="88">
        <f>167.8-1.1+15.9-8.5</f>
        <v>174.10000000000002</v>
      </c>
      <c r="G15" s="88">
        <v>174.1</v>
      </c>
      <c r="H15" s="23">
        <v>206.6</v>
      </c>
      <c r="I15" s="23">
        <v>206.6</v>
      </c>
    </row>
    <row r="16" spans="1:9" ht="15.75">
      <c r="A16" s="80"/>
      <c r="B16" s="21"/>
      <c r="C16" s="18">
        <v>71002</v>
      </c>
      <c r="D16" s="18">
        <v>51180</v>
      </c>
      <c r="E16" s="18">
        <v>200</v>
      </c>
      <c r="F16" s="88">
        <v>8.5</v>
      </c>
      <c r="G16" s="88">
        <v>8.5</v>
      </c>
      <c r="H16" s="23">
        <v>0</v>
      </c>
      <c r="I16" s="23">
        <v>0</v>
      </c>
    </row>
    <row r="17" spans="1:9" ht="31.5">
      <c r="A17" s="48" t="s">
        <v>14</v>
      </c>
      <c r="B17" s="21">
        <v>7190340</v>
      </c>
      <c r="C17" s="18">
        <v>71003</v>
      </c>
      <c r="D17" s="19" t="s">
        <v>35</v>
      </c>
      <c r="E17" s="18">
        <v>200</v>
      </c>
      <c r="F17" s="54">
        <f>121.4-1.3</f>
        <v>120.10000000000001</v>
      </c>
      <c r="G17" s="54">
        <v>116.6</v>
      </c>
      <c r="H17" s="22">
        <v>135.19999999999999</v>
      </c>
      <c r="I17" s="22">
        <v>139.9</v>
      </c>
    </row>
    <row r="18" spans="1:9" ht="15.75">
      <c r="A18" s="48" t="s">
        <v>15</v>
      </c>
      <c r="B18" s="21">
        <v>7192001</v>
      </c>
      <c r="C18" s="18">
        <v>71004</v>
      </c>
      <c r="D18" s="19" t="s">
        <v>36</v>
      </c>
      <c r="E18" s="18">
        <v>300</v>
      </c>
      <c r="F18" s="23">
        <f>1016.2+0.3</f>
        <v>1016.5</v>
      </c>
      <c r="G18" s="23">
        <v>1016.5</v>
      </c>
      <c r="H18" s="23">
        <v>1088.2</v>
      </c>
      <c r="I18" s="23">
        <v>1160</v>
      </c>
    </row>
    <row r="19" spans="1:9" ht="15.75" customHeight="1">
      <c r="A19" s="24" t="s">
        <v>68</v>
      </c>
      <c r="B19" s="21"/>
      <c r="C19" s="18">
        <v>71005</v>
      </c>
      <c r="D19" s="19" t="s">
        <v>33</v>
      </c>
      <c r="E19" s="18">
        <v>200</v>
      </c>
      <c r="F19" s="22">
        <v>246.7</v>
      </c>
      <c r="G19" s="22">
        <v>246.7</v>
      </c>
      <c r="H19" s="54">
        <v>417.1</v>
      </c>
      <c r="I19" s="22">
        <f>200-200</f>
        <v>0</v>
      </c>
    </row>
    <row r="20" spans="1:9" s="7" customFormat="1" ht="38.25" customHeight="1">
      <c r="A20" s="25" t="s">
        <v>69</v>
      </c>
      <c r="B20" s="21"/>
      <c r="C20" s="18">
        <v>71007</v>
      </c>
      <c r="D20" s="19" t="s">
        <v>33</v>
      </c>
      <c r="E20" s="18">
        <v>200</v>
      </c>
      <c r="F20" s="22">
        <v>79.099999999999994</v>
      </c>
      <c r="G20" s="22">
        <v>79.099999999999994</v>
      </c>
      <c r="H20" s="22">
        <v>0</v>
      </c>
      <c r="I20" s="22">
        <v>0</v>
      </c>
    </row>
    <row r="21" spans="1:9" ht="15" customHeight="1">
      <c r="A21" s="65" t="s">
        <v>114</v>
      </c>
      <c r="B21" s="21"/>
      <c r="C21" s="18">
        <v>71008</v>
      </c>
      <c r="D21" s="61">
        <v>72300</v>
      </c>
      <c r="E21" s="8">
        <v>100</v>
      </c>
      <c r="F21" s="22">
        <f>554.1+156.6+347.6-48.1</f>
        <v>1010.2000000000002</v>
      </c>
      <c r="G21" s="22">
        <v>881.7</v>
      </c>
      <c r="H21" s="22">
        <v>1147.5999999999999</v>
      </c>
      <c r="I21" s="22">
        <v>0</v>
      </c>
    </row>
    <row r="22" spans="1:9" ht="15.75" customHeight="1">
      <c r="A22" s="67"/>
      <c r="B22" s="21"/>
      <c r="C22" s="18">
        <v>71008</v>
      </c>
      <c r="D22" s="61" t="s">
        <v>115</v>
      </c>
      <c r="E22" s="8">
        <v>100</v>
      </c>
      <c r="F22" s="22">
        <v>48.1</v>
      </c>
      <c r="G22" s="22">
        <v>18</v>
      </c>
      <c r="H22" s="22">
        <v>148.69999999999999</v>
      </c>
      <c r="I22" s="22">
        <v>0</v>
      </c>
    </row>
    <row r="23" spans="1:9" ht="39.75" customHeight="1">
      <c r="A23" s="12" t="s">
        <v>70</v>
      </c>
      <c r="B23" s="13">
        <v>7200000</v>
      </c>
      <c r="C23" s="14">
        <v>72000</v>
      </c>
      <c r="D23" s="15" t="s">
        <v>26</v>
      </c>
      <c r="E23" s="14"/>
      <c r="F23" s="16">
        <f>SUM(F24:F37)</f>
        <v>3197.400000000001</v>
      </c>
      <c r="G23" s="16">
        <f>SUM(G24:G37)</f>
        <v>3019.6000000000004</v>
      </c>
      <c r="H23" s="16">
        <f>SUM(H24:H37)</f>
        <v>3230.1000000000004</v>
      </c>
      <c r="I23" s="16">
        <f>SUM(I24:I37)</f>
        <v>3332.1999999999994</v>
      </c>
    </row>
    <row r="24" spans="1:9" ht="24" customHeight="1">
      <c r="A24" s="82" t="s">
        <v>57</v>
      </c>
      <c r="B24" s="17"/>
      <c r="C24" s="18">
        <v>72001</v>
      </c>
      <c r="D24" s="18">
        <v>99990</v>
      </c>
      <c r="E24" s="18">
        <v>600</v>
      </c>
      <c r="F24" s="20">
        <v>2.5</v>
      </c>
      <c r="G24" s="20">
        <v>2.5</v>
      </c>
      <c r="H24" s="20">
        <v>3.5</v>
      </c>
      <c r="I24" s="20">
        <v>1</v>
      </c>
    </row>
    <row r="25" spans="1:9" ht="24" customHeight="1">
      <c r="A25" s="83"/>
      <c r="B25" s="17"/>
      <c r="C25" s="18">
        <v>72001</v>
      </c>
      <c r="D25" s="18">
        <v>99990</v>
      </c>
      <c r="E25" s="18">
        <v>200</v>
      </c>
      <c r="F25" s="20">
        <v>17</v>
      </c>
      <c r="G25" s="20">
        <v>16</v>
      </c>
      <c r="H25" s="20">
        <v>16</v>
      </c>
      <c r="I25" s="20">
        <v>16</v>
      </c>
    </row>
    <row r="26" spans="1:9" ht="15.75" customHeight="1">
      <c r="A26" s="65" t="s">
        <v>20</v>
      </c>
      <c r="B26" s="21">
        <v>7297140</v>
      </c>
      <c r="C26" s="18">
        <v>72002</v>
      </c>
      <c r="D26" s="18" t="s">
        <v>32</v>
      </c>
      <c r="E26" s="18">
        <v>100</v>
      </c>
      <c r="F26" s="26">
        <f>197.6+6.3-7.5</f>
        <v>196.4</v>
      </c>
      <c r="G26" s="26">
        <v>196.4</v>
      </c>
      <c r="H26" s="26">
        <v>213.6</v>
      </c>
      <c r="I26" s="26">
        <v>221.7</v>
      </c>
    </row>
    <row r="27" spans="1:9" ht="30" customHeight="1">
      <c r="A27" s="66"/>
      <c r="B27" s="21"/>
      <c r="C27" s="18">
        <v>72002</v>
      </c>
      <c r="D27" s="18" t="s">
        <v>32</v>
      </c>
      <c r="E27" s="18">
        <v>200</v>
      </c>
      <c r="F27" s="26">
        <v>7.5</v>
      </c>
      <c r="G27" s="26">
        <v>7.5</v>
      </c>
      <c r="H27" s="26">
        <v>1.2</v>
      </c>
      <c r="I27" s="26">
        <v>0</v>
      </c>
    </row>
    <row r="28" spans="1:9" ht="18" customHeight="1">
      <c r="A28" s="66"/>
      <c r="B28" s="21">
        <v>7297310</v>
      </c>
      <c r="C28" s="18">
        <v>72002</v>
      </c>
      <c r="D28" s="18" t="s">
        <v>31</v>
      </c>
      <c r="E28" s="18">
        <v>200</v>
      </c>
      <c r="F28" s="22">
        <v>36</v>
      </c>
      <c r="G28" s="22">
        <v>31.8</v>
      </c>
      <c r="H28" s="22">
        <v>33.5</v>
      </c>
      <c r="I28" s="22">
        <v>34.799999999999997</v>
      </c>
    </row>
    <row r="29" spans="1:9" ht="15.75" customHeight="1">
      <c r="A29" s="67"/>
      <c r="B29" s="21">
        <v>7297310</v>
      </c>
      <c r="C29" s="18">
        <v>72002</v>
      </c>
      <c r="D29" s="18" t="s">
        <v>31</v>
      </c>
      <c r="E29" s="18">
        <v>300</v>
      </c>
      <c r="F29" s="22">
        <v>1886.9</v>
      </c>
      <c r="G29" s="22">
        <v>1736.6</v>
      </c>
      <c r="H29" s="22">
        <v>1860.2</v>
      </c>
      <c r="I29" s="22">
        <v>1929</v>
      </c>
    </row>
    <row r="30" spans="1:9" ht="15" customHeight="1">
      <c r="A30" s="65" t="s">
        <v>71</v>
      </c>
      <c r="B30" s="27">
        <v>7297410</v>
      </c>
      <c r="C30" s="18">
        <v>72003</v>
      </c>
      <c r="D30" s="28">
        <v>76600</v>
      </c>
      <c r="E30" s="18">
        <v>100</v>
      </c>
      <c r="F30" s="23">
        <f>202+6.3-35.4</f>
        <v>172.9</v>
      </c>
      <c r="G30" s="23">
        <v>168.3</v>
      </c>
      <c r="H30" s="23">
        <v>218.1</v>
      </c>
      <c r="I30" s="23">
        <v>225.5</v>
      </c>
    </row>
    <row r="31" spans="1:9" ht="50.25" customHeight="1">
      <c r="A31" s="67"/>
      <c r="B31" s="27">
        <v>7297410</v>
      </c>
      <c r="C31" s="18">
        <v>72003</v>
      </c>
      <c r="D31" s="28">
        <v>76600</v>
      </c>
      <c r="E31" s="18">
        <v>200</v>
      </c>
      <c r="F31" s="26">
        <f>2.4+35.4</f>
        <v>37.799999999999997</v>
      </c>
      <c r="G31" s="26">
        <v>37.799999999999997</v>
      </c>
      <c r="H31" s="26">
        <v>3.5</v>
      </c>
      <c r="I31" s="26">
        <v>3</v>
      </c>
    </row>
    <row r="32" spans="1:9" ht="66" customHeight="1">
      <c r="A32" s="65" t="s">
        <v>21</v>
      </c>
      <c r="B32" s="21">
        <v>7297170</v>
      </c>
      <c r="C32" s="18">
        <v>72004</v>
      </c>
      <c r="D32" s="18">
        <v>76400</v>
      </c>
      <c r="E32" s="18">
        <v>100</v>
      </c>
      <c r="F32" s="26">
        <f>207.3+6.3-20.8</f>
        <v>192.8</v>
      </c>
      <c r="G32" s="26">
        <v>192.8</v>
      </c>
      <c r="H32" s="26">
        <v>216.8</v>
      </c>
      <c r="I32" s="26">
        <v>227.7</v>
      </c>
    </row>
    <row r="33" spans="1:10" s="7" customFormat="1" ht="15.75">
      <c r="A33" s="66"/>
      <c r="B33" s="21">
        <v>7297170</v>
      </c>
      <c r="C33" s="18">
        <v>72004</v>
      </c>
      <c r="D33" s="18">
        <v>76400</v>
      </c>
      <c r="E33" s="18">
        <v>200</v>
      </c>
      <c r="F33" s="26">
        <f>0.3+20.8</f>
        <v>21.1</v>
      </c>
      <c r="G33" s="26">
        <v>21</v>
      </c>
      <c r="H33" s="26">
        <v>8.1</v>
      </c>
      <c r="I33" s="26">
        <v>4.0999999999999996</v>
      </c>
    </row>
    <row r="34" spans="1:10" ht="48.75" customHeight="1">
      <c r="A34" s="66"/>
      <c r="B34" s="21"/>
      <c r="C34" s="18">
        <v>72004</v>
      </c>
      <c r="D34" s="18" t="s">
        <v>44</v>
      </c>
      <c r="E34" s="18">
        <v>100</v>
      </c>
      <c r="F34" s="26">
        <f>185.5+6.3</f>
        <v>191.8</v>
      </c>
      <c r="G34" s="26">
        <v>191.8</v>
      </c>
      <c r="H34" s="26">
        <v>202.8</v>
      </c>
      <c r="I34" s="26">
        <v>209.7</v>
      </c>
    </row>
    <row r="35" spans="1:10" ht="49.5" customHeight="1">
      <c r="A35" s="79" t="s">
        <v>19</v>
      </c>
      <c r="B35" s="21">
        <v>7297120</v>
      </c>
      <c r="C35" s="18">
        <v>72005</v>
      </c>
      <c r="D35" s="18">
        <v>76300</v>
      </c>
      <c r="E35" s="18">
        <v>100</v>
      </c>
      <c r="F35" s="23">
        <f>195.5+6.3-7.5</f>
        <v>194.3</v>
      </c>
      <c r="G35" s="23">
        <v>182.1</v>
      </c>
      <c r="H35" s="23">
        <v>212.8</v>
      </c>
      <c r="I35" s="23">
        <v>219.7</v>
      </c>
    </row>
    <row r="36" spans="1:10" ht="15" customHeight="1">
      <c r="A36" s="80"/>
      <c r="B36" s="21"/>
      <c r="C36" s="18">
        <v>72005</v>
      </c>
      <c r="D36" s="18">
        <v>76300</v>
      </c>
      <c r="E36" s="18">
        <v>200</v>
      </c>
      <c r="F36" s="23">
        <v>7.5</v>
      </c>
      <c r="G36" s="23">
        <v>7.5</v>
      </c>
      <c r="H36" s="23">
        <v>0</v>
      </c>
      <c r="I36" s="23">
        <v>0</v>
      </c>
    </row>
    <row r="37" spans="1:10" ht="15" customHeight="1">
      <c r="A37" s="63" t="s">
        <v>72</v>
      </c>
      <c r="B37" s="21"/>
      <c r="C37" s="8">
        <v>72006</v>
      </c>
      <c r="D37" s="29" t="s">
        <v>45</v>
      </c>
      <c r="E37" s="18">
        <v>800</v>
      </c>
      <c r="F37" s="23">
        <f>196.1+36.8</f>
        <v>232.89999999999998</v>
      </c>
      <c r="G37" s="23">
        <v>227.5</v>
      </c>
      <c r="H37" s="23">
        <v>240</v>
      </c>
      <c r="I37" s="23">
        <v>240</v>
      </c>
    </row>
    <row r="38" spans="1:10" ht="15" customHeight="1">
      <c r="A38" s="12" t="s">
        <v>73</v>
      </c>
      <c r="B38" s="13">
        <v>7300000</v>
      </c>
      <c r="C38" s="14">
        <v>73000</v>
      </c>
      <c r="D38" s="15" t="s">
        <v>26</v>
      </c>
      <c r="E38" s="14"/>
      <c r="F38" s="16">
        <f>SUM(F39:F47)</f>
        <v>7737.6</v>
      </c>
      <c r="G38" s="16">
        <f>SUM(G39:G47)</f>
        <v>7530.5</v>
      </c>
      <c r="H38" s="16">
        <f>SUM(H39:H47)</f>
        <v>7350.4</v>
      </c>
      <c r="I38" s="16">
        <f>SUM(I39:I47)</f>
        <v>7341.4</v>
      </c>
    </row>
    <row r="39" spans="1:10" ht="47.25">
      <c r="A39" s="59" t="s">
        <v>74</v>
      </c>
      <c r="B39" s="17"/>
      <c r="C39" s="18">
        <v>73001</v>
      </c>
      <c r="D39" s="29" t="s">
        <v>46</v>
      </c>
      <c r="E39" s="30" t="s">
        <v>47</v>
      </c>
      <c r="F39" s="53">
        <f>361.1-340</f>
        <v>21.100000000000023</v>
      </c>
      <c r="G39" s="53">
        <v>21.1</v>
      </c>
      <c r="H39" s="20">
        <v>80</v>
      </c>
      <c r="I39" s="20">
        <v>30</v>
      </c>
    </row>
    <row r="40" spans="1:10" ht="15" customHeight="1">
      <c r="A40" s="31" t="s">
        <v>151</v>
      </c>
      <c r="B40" s="17"/>
      <c r="C40" s="18">
        <v>73002</v>
      </c>
      <c r="D40" s="29" t="s">
        <v>46</v>
      </c>
      <c r="E40" s="30" t="s">
        <v>47</v>
      </c>
      <c r="F40" s="20">
        <f>42.6+19</f>
        <v>61.6</v>
      </c>
      <c r="G40" s="20">
        <v>61.6</v>
      </c>
      <c r="H40" s="20">
        <v>0</v>
      </c>
      <c r="I40" s="20">
        <v>0</v>
      </c>
    </row>
    <row r="41" spans="1:10" ht="16.5" customHeight="1">
      <c r="A41" s="72" t="s">
        <v>27</v>
      </c>
      <c r="B41" s="21">
        <v>7390420</v>
      </c>
      <c r="C41" s="18">
        <v>73005</v>
      </c>
      <c r="D41" s="19" t="s">
        <v>37</v>
      </c>
      <c r="E41" s="18">
        <v>100</v>
      </c>
      <c r="F41" s="54">
        <f>6390.5-178.4-53.8-19-20-0.1+102.1</f>
        <v>6221.3</v>
      </c>
      <c r="G41" s="54">
        <v>6115.5</v>
      </c>
      <c r="H41" s="22">
        <v>6205.4</v>
      </c>
      <c r="I41" s="22">
        <v>6361.2</v>
      </c>
    </row>
    <row r="42" spans="1:10" ht="30" customHeight="1">
      <c r="A42" s="76"/>
      <c r="B42" s="21">
        <v>7390420</v>
      </c>
      <c r="C42" s="18">
        <v>73005</v>
      </c>
      <c r="D42" s="19" t="s">
        <v>37</v>
      </c>
      <c r="E42" s="18">
        <v>200</v>
      </c>
      <c r="F42" s="22">
        <f>920.8+15.8+20+21.5</f>
        <v>978.09999999999991</v>
      </c>
      <c r="G42" s="22">
        <v>962</v>
      </c>
      <c r="H42" s="22">
        <v>913</v>
      </c>
      <c r="I42" s="22">
        <v>942.7</v>
      </c>
    </row>
    <row r="43" spans="1:10" s="7" customFormat="1" ht="15.75">
      <c r="A43" s="76"/>
      <c r="B43" s="21"/>
      <c r="C43" s="18">
        <v>73005</v>
      </c>
      <c r="D43" s="19" t="s">
        <v>37</v>
      </c>
      <c r="E43" s="18">
        <v>300</v>
      </c>
      <c r="F43" s="22">
        <f>178.4-6.7</f>
        <v>171.70000000000002</v>
      </c>
      <c r="G43" s="22">
        <v>171.7</v>
      </c>
      <c r="H43" s="22">
        <v>0</v>
      </c>
      <c r="I43" s="22">
        <v>0</v>
      </c>
    </row>
    <row r="44" spans="1:10" ht="24" customHeight="1">
      <c r="A44" s="73"/>
      <c r="B44" s="21">
        <v>7390420</v>
      </c>
      <c r="C44" s="18">
        <v>73005</v>
      </c>
      <c r="D44" s="19" t="s">
        <v>37</v>
      </c>
      <c r="E44" s="18">
        <v>800</v>
      </c>
      <c r="F44" s="22">
        <f>24.2-18</f>
        <v>6.1999999999999993</v>
      </c>
      <c r="G44" s="22">
        <v>6.1</v>
      </c>
      <c r="H44" s="22">
        <v>7.5</v>
      </c>
      <c r="I44" s="22">
        <v>7.5</v>
      </c>
    </row>
    <row r="45" spans="1:10" ht="28.5" customHeight="1">
      <c r="A45" s="72" t="s">
        <v>63</v>
      </c>
      <c r="B45" s="21">
        <v>7399901</v>
      </c>
      <c r="C45" s="18">
        <v>73006</v>
      </c>
      <c r="D45" s="18">
        <v>99010</v>
      </c>
      <c r="E45" s="18">
        <v>800</v>
      </c>
      <c r="F45" s="22">
        <f>1-1</f>
        <v>0</v>
      </c>
      <c r="G45" s="22">
        <v>0</v>
      </c>
      <c r="H45" s="22">
        <v>0</v>
      </c>
      <c r="I45" s="22">
        <v>0</v>
      </c>
    </row>
    <row r="46" spans="1:10" ht="32.25" customHeight="1">
      <c r="A46" s="73"/>
      <c r="B46" s="21"/>
      <c r="C46" s="18">
        <v>73006</v>
      </c>
      <c r="D46" s="18">
        <v>99010</v>
      </c>
      <c r="E46" s="18">
        <v>200</v>
      </c>
      <c r="F46" s="22">
        <f>27.1-21.5</f>
        <v>5.6000000000000014</v>
      </c>
      <c r="G46" s="22">
        <v>5.6</v>
      </c>
      <c r="H46" s="54">
        <v>29.5</v>
      </c>
      <c r="I46" s="22">
        <v>0</v>
      </c>
    </row>
    <row r="47" spans="1:10" ht="35.25" customHeight="1">
      <c r="A47" s="25" t="s">
        <v>114</v>
      </c>
      <c r="B47" s="21"/>
      <c r="C47" s="18">
        <v>73007</v>
      </c>
      <c r="D47" s="61">
        <v>72300</v>
      </c>
      <c r="E47" s="8">
        <v>100</v>
      </c>
      <c r="F47" s="22">
        <f>210.2+3.4+58.4</f>
        <v>272</v>
      </c>
      <c r="G47" s="22">
        <v>186.9</v>
      </c>
      <c r="H47" s="22">
        <v>115</v>
      </c>
      <c r="I47" s="22">
        <v>0</v>
      </c>
    </row>
    <row r="48" spans="1:10" ht="35.25" customHeight="1">
      <c r="A48" s="12" t="s">
        <v>75</v>
      </c>
      <c r="B48" s="13">
        <v>7400000</v>
      </c>
      <c r="C48" s="14">
        <v>74000</v>
      </c>
      <c r="D48" s="15" t="s">
        <v>26</v>
      </c>
      <c r="E48" s="14"/>
      <c r="F48" s="16">
        <f>SUM(F49:F55)</f>
        <v>2071.9</v>
      </c>
      <c r="G48" s="16">
        <f>SUM(G49:G55)</f>
        <v>2034.6999999999998</v>
      </c>
      <c r="H48" s="16">
        <f>SUM(H49:H59)</f>
        <v>4355.8</v>
      </c>
      <c r="I48" s="16">
        <f>SUM(I49:I59)</f>
        <v>1310.2</v>
      </c>
      <c r="J48" s="1">
        <v>6224.5</v>
      </c>
    </row>
    <row r="49" spans="1:9" ht="35.25" customHeight="1">
      <c r="A49" s="89" t="s">
        <v>76</v>
      </c>
      <c r="B49" s="90">
        <v>7499905</v>
      </c>
      <c r="C49" s="91">
        <v>74002</v>
      </c>
      <c r="D49" s="91">
        <v>99050</v>
      </c>
      <c r="E49" s="91">
        <v>200</v>
      </c>
      <c r="F49" s="54">
        <f>32-20</f>
        <v>12</v>
      </c>
      <c r="G49" s="54">
        <v>12</v>
      </c>
      <c r="H49" s="54">
        <v>24</v>
      </c>
      <c r="I49" s="54">
        <v>24</v>
      </c>
    </row>
    <row r="50" spans="1:9" ht="35.25" customHeight="1">
      <c r="A50" s="92"/>
      <c r="B50" s="90"/>
      <c r="C50" s="91">
        <v>74002</v>
      </c>
      <c r="D50" s="91">
        <v>99050</v>
      </c>
      <c r="E50" s="91">
        <v>800</v>
      </c>
      <c r="F50" s="54">
        <v>32.200000000000003</v>
      </c>
      <c r="G50" s="54">
        <v>31.2</v>
      </c>
      <c r="H50" s="54">
        <v>32.200000000000003</v>
      </c>
      <c r="I50" s="54">
        <v>32.200000000000003</v>
      </c>
    </row>
    <row r="51" spans="1:9" s="4" customFormat="1" ht="35.25" customHeight="1">
      <c r="A51" s="93" t="s">
        <v>77</v>
      </c>
      <c r="B51" s="90"/>
      <c r="C51" s="91">
        <v>74003</v>
      </c>
      <c r="D51" s="91">
        <v>99050</v>
      </c>
      <c r="E51" s="91">
        <v>200</v>
      </c>
      <c r="F51" s="54">
        <f>300-20</f>
        <v>280</v>
      </c>
      <c r="G51" s="54">
        <v>280</v>
      </c>
      <c r="H51" s="54">
        <v>1533.7</v>
      </c>
      <c r="I51" s="54">
        <v>0</v>
      </c>
    </row>
    <row r="52" spans="1:9" s="7" customFormat="1" ht="66.75" customHeight="1">
      <c r="A52" s="94" t="s">
        <v>133</v>
      </c>
      <c r="B52" s="90">
        <v>7499928</v>
      </c>
      <c r="C52" s="91">
        <v>74004</v>
      </c>
      <c r="D52" s="91">
        <v>99280</v>
      </c>
      <c r="E52" s="91">
        <v>200</v>
      </c>
      <c r="F52" s="54">
        <f>430+100+176.9</f>
        <v>706.9</v>
      </c>
      <c r="G52" s="54">
        <v>675.1</v>
      </c>
      <c r="H52" s="54">
        <v>794</v>
      </c>
      <c r="I52" s="54">
        <v>562.4</v>
      </c>
    </row>
    <row r="53" spans="1:9" ht="23.25" customHeight="1">
      <c r="A53" s="95" t="s">
        <v>13</v>
      </c>
      <c r="B53" s="90">
        <v>7499908</v>
      </c>
      <c r="C53" s="91">
        <v>74005</v>
      </c>
      <c r="D53" s="91">
        <v>99080</v>
      </c>
      <c r="E53" s="91">
        <v>200</v>
      </c>
      <c r="F53" s="54">
        <v>608.4</v>
      </c>
      <c r="G53" s="54">
        <v>604</v>
      </c>
      <c r="H53" s="54">
        <v>586.6</v>
      </c>
      <c r="I53" s="54">
        <v>586.6</v>
      </c>
    </row>
    <row r="54" spans="1:9" ht="23.25" customHeight="1">
      <c r="A54" s="95" t="s">
        <v>78</v>
      </c>
      <c r="B54" s="90"/>
      <c r="C54" s="91">
        <v>74006</v>
      </c>
      <c r="D54" s="91">
        <v>99090</v>
      </c>
      <c r="E54" s="91">
        <v>200</v>
      </c>
      <c r="F54" s="54">
        <f>276+28.8+64-41.4</f>
        <v>327.40000000000003</v>
      </c>
      <c r="G54" s="54">
        <v>327.39999999999998</v>
      </c>
      <c r="H54" s="54">
        <v>170</v>
      </c>
      <c r="I54" s="54">
        <f>28.8-28.8</f>
        <v>0</v>
      </c>
    </row>
    <row r="55" spans="1:9" ht="15.75" customHeight="1">
      <c r="A55" s="95" t="s">
        <v>28</v>
      </c>
      <c r="B55" s="90">
        <v>7499910</v>
      </c>
      <c r="C55" s="91">
        <v>74007</v>
      </c>
      <c r="D55" s="91">
        <v>99100</v>
      </c>
      <c r="E55" s="91">
        <v>200</v>
      </c>
      <c r="F55" s="54">
        <v>105</v>
      </c>
      <c r="G55" s="54">
        <v>105</v>
      </c>
      <c r="H55" s="54">
        <v>105</v>
      </c>
      <c r="I55" s="54">
        <v>105</v>
      </c>
    </row>
    <row r="56" spans="1:9" ht="15" customHeight="1">
      <c r="A56" s="95" t="s">
        <v>152</v>
      </c>
      <c r="B56" s="90"/>
      <c r="C56" s="91">
        <v>74008</v>
      </c>
      <c r="D56" s="91">
        <v>99090</v>
      </c>
      <c r="E56" s="91">
        <v>200</v>
      </c>
      <c r="F56" s="54">
        <v>0</v>
      </c>
      <c r="G56" s="54">
        <v>0</v>
      </c>
      <c r="H56" s="54">
        <v>64</v>
      </c>
      <c r="I56" s="54">
        <v>0</v>
      </c>
    </row>
    <row r="57" spans="1:9" ht="17.25" customHeight="1">
      <c r="A57" s="96" t="s">
        <v>153</v>
      </c>
      <c r="B57" s="90"/>
      <c r="C57" s="91">
        <v>74011</v>
      </c>
      <c r="D57" s="91">
        <v>99090</v>
      </c>
      <c r="E57" s="91">
        <v>200</v>
      </c>
      <c r="F57" s="54">
        <v>0</v>
      </c>
      <c r="G57" s="54">
        <v>0</v>
      </c>
      <c r="H57" s="54">
        <v>20</v>
      </c>
      <c r="I57" s="54">
        <v>0</v>
      </c>
    </row>
    <row r="58" spans="1:9" ht="17.25" customHeight="1">
      <c r="A58" s="96" t="s">
        <v>154</v>
      </c>
      <c r="B58" s="90"/>
      <c r="C58" s="91">
        <v>74013</v>
      </c>
      <c r="D58" s="91">
        <v>99100</v>
      </c>
      <c r="E58" s="91">
        <v>200</v>
      </c>
      <c r="F58" s="54">
        <v>0</v>
      </c>
      <c r="G58" s="54">
        <v>0</v>
      </c>
      <c r="H58" s="54">
        <v>94.3</v>
      </c>
      <c r="I58" s="54">
        <v>0</v>
      </c>
    </row>
    <row r="59" spans="1:9" ht="15" customHeight="1">
      <c r="A59" s="96" t="s">
        <v>155</v>
      </c>
      <c r="B59" s="90"/>
      <c r="C59" s="91">
        <v>74014</v>
      </c>
      <c r="D59" s="91">
        <v>99090</v>
      </c>
      <c r="E59" s="91">
        <v>200</v>
      </c>
      <c r="F59" s="54">
        <v>0</v>
      </c>
      <c r="G59" s="54">
        <v>0</v>
      </c>
      <c r="H59" s="54">
        <v>932</v>
      </c>
      <c r="I59" s="54">
        <v>0</v>
      </c>
    </row>
    <row r="60" spans="1:9" ht="63">
      <c r="A60" s="12" t="s">
        <v>79</v>
      </c>
      <c r="B60" s="13">
        <v>7500000</v>
      </c>
      <c r="C60" s="14">
        <v>75000</v>
      </c>
      <c r="D60" s="15" t="s">
        <v>26</v>
      </c>
      <c r="E60" s="14"/>
      <c r="F60" s="16">
        <f>SUM(F61:F79)</f>
        <v>13586.199999999999</v>
      </c>
      <c r="G60" s="16">
        <f>SUM(G61:G79)</f>
        <v>13381.500000000002</v>
      </c>
      <c r="H60" s="16">
        <f>SUM(H61:H79)</f>
        <v>14336.599999999999</v>
      </c>
      <c r="I60" s="16">
        <f t="shared" ref="I60" si="1">SUM(I61:I79)</f>
        <v>7552.9</v>
      </c>
    </row>
    <row r="61" spans="1:9" ht="15" customHeight="1">
      <c r="A61" s="72" t="s">
        <v>80</v>
      </c>
      <c r="B61" s="21">
        <v>7519999</v>
      </c>
      <c r="C61" s="18">
        <v>75001</v>
      </c>
      <c r="D61" s="61" t="s">
        <v>52</v>
      </c>
      <c r="E61" s="18">
        <v>200</v>
      </c>
      <c r="F61" s="22">
        <f>2455.4+722.3-647.4-49.5</f>
        <v>2480.7999999999997</v>
      </c>
      <c r="G61" s="22">
        <v>2480.8000000000002</v>
      </c>
      <c r="H61" s="22">
        <v>1268.2</v>
      </c>
      <c r="I61" s="22">
        <v>67.099999999999994</v>
      </c>
    </row>
    <row r="62" spans="1:9" ht="37.5" customHeight="1">
      <c r="A62" s="76"/>
      <c r="B62" s="21">
        <v>7519999</v>
      </c>
      <c r="C62" s="18">
        <v>75001</v>
      </c>
      <c r="D62" s="61" t="s">
        <v>52</v>
      </c>
      <c r="E62" s="18">
        <v>800</v>
      </c>
      <c r="F62" s="54">
        <f>3369.8-909.7+647.4-100.5+100</f>
        <v>3107.0000000000005</v>
      </c>
      <c r="G62" s="54">
        <v>3107</v>
      </c>
      <c r="H62" s="22">
        <v>2327</v>
      </c>
      <c r="I62" s="22">
        <v>2181.5</v>
      </c>
    </row>
    <row r="63" spans="1:9" s="7" customFormat="1" ht="15.75" customHeight="1">
      <c r="A63" s="62" t="s">
        <v>129</v>
      </c>
      <c r="B63" s="21"/>
      <c r="C63" s="18">
        <v>75002</v>
      </c>
      <c r="D63" s="18" t="s">
        <v>127</v>
      </c>
      <c r="E63" s="30" t="s">
        <v>121</v>
      </c>
      <c r="F63" s="54">
        <f>15.1-15.1</f>
        <v>0</v>
      </c>
      <c r="G63" s="54"/>
      <c r="H63" s="22">
        <v>20</v>
      </c>
      <c r="I63" s="22">
        <v>15.1</v>
      </c>
    </row>
    <row r="64" spans="1:9" ht="15" customHeight="1">
      <c r="A64" s="31" t="s">
        <v>81</v>
      </c>
      <c r="B64" s="21"/>
      <c r="C64" s="18">
        <v>75003</v>
      </c>
      <c r="D64" s="29" t="s">
        <v>82</v>
      </c>
      <c r="E64" s="8">
        <v>300</v>
      </c>
      <c r="F64" s="54">
        <f>18.4-5</f>
        <v>13.399999999999999</v>
      </c>
      <c r="G64" s="54">
        <v>13.4</v>
      </c>
      <c r="H64" s="22">
        <v>0</v>
      </c>
      <c r="I64" s="22">
        <v>0</v>
      </c>
    </row>
    <row r="65" spans="1:10" ht="15.75">
      <c r="A65" s="74" t="s">
        <v>8</v>
      </c>
      <c r="B65" s="21"/>
      <c r="C65" s="18">
        <v>75004</v>
      </c>
      <c r="D65" s="18">
        <v>99110</v>
      </c>
      <c r="E65" s="18">
        <v>200</v>
      </c>
      <c r="F65" s="54">
        <v>10</v>
      </c>
      <c r="G65" s="54">
        <v>10</v>
      </c>
      <c r="H65" s="22">
        <v>0</v>
      </c>
      <c r="I65" s="22">
        <v>0</v>
      </c>
    </row>
    <row r="66" spans="1:10" ht="15.75" customHeight="1">
      <c r="A66" s="75"/>
      <c r="B66" s="21">
        <v>7599912</v>
      </c>
      <c r="C66" s="18">
        <v>75004</v>
      </c>
      <c r="D66" s="18">
        <v>99110</v>
      </c>
      <c r="E66" s="18">
        <v>800</v>
      </c>
      <c r="F66" s="54">
        <f>2077+100+150+200</f>
        <v>2527</v>
      </c>
      <c r="G66" s="54">
        <v>2527</v>
      </c>
      <c r="H66" s="22">
        <v>2856.5</v>
      </c>
      <c r="I66" s="22">
        <v>2536.5</v>
      </c>
    </row>
    <row r="67" spans="1:10" s="4" customFormat="1" ht="15.75">
      <c r="A67" s="72" t="s">
        <v>9</v>
      </c>
      <c r="B67" s="21">
        <v>7590420</v>
      </c>
      <c r="C67" s="18">
        <v>75005</v>
      </c>
      <c r="D67" s="19" t="s">
        <v>37</v>
      </c>
      <c r="E67" s="18">
        <v>100</v>
      </c>
      <c r="F67" s="54">
        <f>1724.6-4-65.4+74</f>
        <v>1729.1999999999998</v>
      </c>
      <c r="G67" s="54">
        <v>1715.9</v>
      </c>
      <c r="H67" s="22">
        <v>1718.7</v>
      </c>
      <c r="I67" s="22">
        <v>1806.3</v>
      </c>
    </row>
    <row r="68" spans="1:10" ht="15.75">
      <c r="A68" s="76"/>
      <c r="B68" s="21"/>
      <c r="C68" s="18">
        <v>75005</v>
      </c>
      <c r="D68" s="19" t="s">
        <v>37</v>
      </c>
      <c r="E68" s="18">
        <v>200</v>
      </c>
      <c r="F68" s="54">
        <f>4+7+10</f>
        <v>21</v>
      </c>
      <c r="G68" s="54">
        <v>13</v>
      </c>
      <c r="H68" s="22">
        <v>0</v>
      </c>
      <c r="I68" s="22">
        <v>0</v>
      </c>
    </row>
    <row r="69" spans="1:10" ht="15.75">
      <c r="A69" s="73"/>
      <c r="B69" s="21">
        <v>7590420</v>
      </c>
      <c r="C69" s="18">
        <v>75005</v>
      </c>
      <c r="D69" s="19" t="s">
        <v>37</v>
      </c>
      <c r="E69" s="18">
        <v>800</v>
      </c>
      <c r="F69" s="54">
        <f>65.4-7+48+300-38</f>
        <v>368.4</v>
      </c>
      <c r="G69" s="54">
        <v>363.7</v>
      </c>
      <c r="H69" s="22">
        <v>66.400000000000006</v>
      </c>
      <c r="I69" s="22">
        <v>66.400000000000006</v>
      </c>
    </row>
    <row r="70" spans="1:10" ht="15.75" customHeight="1">
      <c r="A70" s="72" t="s">
        <v>10</v>
      </c>
      <c r="B70" s="21"/>
      <c r="C70" s="18">
        <v>75006</v>
      </c>
      <c r="D70" s="18">
        <v>99130</v>
      </c>
      <c r="E70" s="18">
        <v>200</v>
      </c>
      <c r="F70" s="54">
        <f>829.5-140</f>
        <v>689.5</v>
      </c>
      <c r="G70" s="54">
        <v>669.1</v>
      </c>
      <c r="H70" s="22">
        <v>859.4</v>
      </c>
      <c r="I70" s="22">
        <v>730</v>
      </c>
    </row>
    <row r="71" spans="1:10" ht="15.75" customHeight="1">
      <c r="A71" s="73"/>
      <c r="B71" s="21">
        <v>7599913</v>
      </c>
      <c r="C71" s="18">
        <v>75006</v>
      </c>
      <c r="D71" s="18">
        <v>99130</v>
      </c>
      <c r="E71" s="18">
        <v>800</v>
      </c>
      <c r="F71" s="54">
        <v>120</v>
      </c>
      <c r="G71" s="54">
        <v>120</v>
      </c>
      <c r="H71" s="22">
        <v>120</v>
      </c>
      <c r="I71" s="22">
        <v>120</v>
      </c>
    </row>
    <row r="72" spans="1:10" ht="15.75">
      <c r="A72" s="31" t="s">
        <v>59</v>
      </c>
      <c r="B72" s="21"/>
      <c r="C72" s="18">
        <v>75007</v>
      </c>
      <c r="D72" s="18">
        <v>99110</v>
      </c>
      <c r="E72" s="8">
        <v>800</v>
      </c>
      <c r="F72" s="54">
        <v>300.89999999999998</v>
      </c>
      <c r="G72" s="54">
        <v>300.89999999999998</v>
      </c>
      <c r="H72" s="22">
        <v>0</v>
      </c>
      <c r="I72" s="22">
        <v>0</v>
      </c>
    </row>
    <row r="73" spans="1:10" ht="31.5">
      <c r="A73" s="25" t="s">
        <v>114</v>
      </c>
      <c r="B73" s="21"/>
      <c r="C73" s="18">
        <v>75008</v>
      </c>
      <c r="D73" s="61">
        <v>72300</v>
      </c>
      <c r="E73" s="8">
        <v>100</v>
      </c>
      <c r="F73" s="54">
        <v>61.9</v>
      </c>
      <c r="G73" s="54">
        <v>47.9</v>
      </c>
      <c r="H73" s="22">
        <v>0</v>
      </c>
      <c r="I73" s="22">
        <v>0</v>
      </c>
      <c r="J73" s="1">
        <v>12664.2</v>
      </c>
    </row>
    <row r="74" spans="1:10" ht="15.75" customHeight="1">
      <c r="A74" s="25" t="s">
        <v>122</v>
      </c>
      <c r="B74" s="21"/>
      <c r="C74" s="18">
        <v>75009</v>
      </c>
      <c r="D74" s="18">
        <v>99110</v>
      </c>
      <c r="E74" s="8">
        <v>200</v>
      </c>
      <c r="F74" s="54">
        <f>30-22.9</f>
        <v>7.1000000000000014</v>
      </c>
      <c r="G74" s="54">
        <v>7.1</v>
      </c>
      <c r="H74" s="22">
        <v>30</v>
      </c>
      <c r="I74" s="22">
        <v>30</v>
      </c>
    </row>
    <row r="75" spans="1:10" ht="15" customHeight="1">
      <c r="A75" s="77" t="s">
        <v>145</v>
      </c>
      <c r="B75" s="21"/>
      <c r="C75" s="18">
        <v>75010</v>
      </c>
      <c r="D75" s="18" t="s">
        <v>142</v>
      </c>
      <c r="E75" s="8">
        <v>200</v>
      </c>
      <c r="F75" s="54">
        <v>1500</v>
      </c>
      <c r="G75" s="54">
        <v>1500</v>
      </c>
      <c r="H75" s="22">
        <v>0</v>
      </c>
      <c r="I75" s="22">
        <v>0</v>
      </c>
    </row>
    <row r="76" spans="1:10" ht="15" customHeight="1">
      <c r="A76" s="78"/>
      <c r="B76" s="21"/>
      <c r="C76" s="18">
        <v>75010</v>
      </c>
      <c r="D76" s="18" t="s">
        <v>143</v>
      </c>
      <c r="E76" s="8">
        <v>200</v>
      </c>
      <c r="F76" s="22">
        <v>150</v>
      </c>
      <c r="G76" s="22">
        <v>135.69999999999999</v>
      </c>
      <c r="H76" s="22">
        <v>0</v>
      </c>
      <c r="I76" s="22">
        <v>0</v>
      </c>
    </row>
    <row r="77" spans="1:10" ht="15.75" customHeight="1">
      <c r="A77" s="64" t="s">
        <v>156</v>
      </c>
      <c r="B77" s="90"/>
      <c r="C77" s="91">
        <v>75011</v>
      </c>
      <c r="D77" s="91">
        <v>99110</v>
      </c>
      <c r="E77" s="97">
        <v>800</v>
      </c>
      <c r="F77" s="54">
        <v>0</v>
      </c>
      <c r="G77" s="54">
        <v>0</v>
      </c>
      <c r="H77" s="54">
        <v>2870.4</v>
      </c>
      <c r="I77" s="54">
        <v>0</v>
      </c>
    </row>
    <row r="78" spans="1:10" ht="15" customHeight="1">
      <c r="A78" s="64" t="s">
        <v>157</v>
      </c>
      <c r="B78" s="90"/>
      <c r="C78" s="91">
        <v>75012</v>
      </c>
      <c r="D78" s="91">
        <v>99110</v>
      </c>
      <c r="E78" s="97">
        <v>800</v>
      </c>
      <c r="F78" s="54">
        <v>0</v>
      </c>
      <c r="G78" s="54">
        <v>0</v>
      </c>
      <c r="H78" s="54">
        <v>2200</v>
      </c>
      <c r="I78" s="54">
        <v>0</v>
      </c>
    </row>
    <row r="79" spans="1:10" s="7" customFormat="1" ht="38.25" customHeight="1">
      <c r="A79" s="57" t="s">
        <v>149</v>
      </c>
      <c r="B79" s="21"/>
      <c r="C79" s="18">
        <v>75013</v>
      </c>
      <c r="D79" s="61" t="s">
        <v>52</v>
      </c>
      <c r="E79" s="8">
        <v>200</v>
      </c>
      <c r="F79" s="22">
        <v>500</v>
      </c>
      <c r="G79" s="22">
        <v>370</v>
      </c>
      <c r="H79" s="22">
        <v>0</v>
      </c>
      <c r="I79" s="22">
        <v>0</v>
      </c>
    </row>
    <row r="80" spans="1:10" ht="15" customHeight="1">
      <c r="A80" s="98" t="s">
        <v>83</v>
      </c>
      <c r="B80" s="13">
        <v>7700000</v>
      </c>
      <c r="C80" s="14">
        <v>76000</v>
      </c>
      <c r="D80" s="15" t="s">
        <v>26</v>
      </c>
      <c r="E80" s="14"/>
      <c r="F80" s="52">
        <f>SUM(F81:F81)</f>
        <v>440.7</v>
      </c>
      <c r="G80" s="52">
        <f>SUM(G81:G81)</f>
        <v>440.7</v>
      </c>
      <c r="H80" s="52">
        <f>SUM(H81:H81)</f>
        <v>300.10000000000002</v>
      </c>
      <c r="I80" s="52">
        <f>SUM(I81:I81)</f>
        <v>0</v>
      </c>
    </row>
    <row r="81" spans="1:9" ht="15.75" customHeight="1">
      <c r="A81" s="60" t="s">
        <v>84</v>
      </c>
      <c r="B81" s="21"/>
      <c r="C81" s="18">
        <v>76001</v>
      </c>
      <c r="D81" s="29" t="s">
        <v>58</v>
      </c>
      <c r="E81" s="18">
        <v>800</v>
      </c>
      <c r="F81" s="54">
        <f>300.7+140</f>
        <v>440.7</v>
      </c>
      <c r="G81" s="54">
        <v>440.7</v>
      </c>
      <c r="H81" s="22">
        <v>300.10000000000002</v>
      </c>
      <c r="I81" s="22">
        <v>0</v>
      </c>
    </row>
    <row r="82" spans="1:9" ht="15" customHeight="1">
      <c r="A82" s="12" t="s">
        <v>85</v>
      </c>
      <c r="B82" s="13">
        <v>7700000</v>
      </c>
      <c r="C82" s="14">
        <v>77000</v>
      </c>
      <c r="D82" s="15" t="s">
        <v>26</v>
      </c>
      <c r="E82" s="14"/>
      <c r="F82" s="16">
        <f>F83+F97+F108+F123+F126+F127+F124+F125+F128+F129</f>
        <v>91149.800000000017</v>
      </c>
      <c r="G82" s="16">
        <f>G83+G97+G108+G123+G126+G127+G124+G125+G128+G129</f>
        <v>90502.799999999988</v>
      </c>
      <c r="H82" s="16">
        <f>H83+H97+H108+H123+H126+H127+H124+H125+H128+H129</f>
        <v>91830.8</v>
      </c>
      <c r="I82" s="16">
        <f>I83+I97+I108+I123+I126+I127+I124+I125+I128+I129</f>
        <v>92790.8</v>
      </c>
    </row>
    <row r="83" spans="1:9" ht="15" customHeight="1">
      <c r="A83" s="32" t="s">
        <v>86</v>
      </c>
      <c r="B83" s="33">
        <v>7710000</v>
      </c>
      <c r="C83" s="34">
        <v>77100</v>
      </c>
      <c r="D83" s="35" t="s">
        <v>26</v>
      </c>
      <c r="E83" s="34"/>
      <c r="F83" s="36">
        <f>SUM(F84:F96)</f>
        <v>42419.600000000006</v>
      </c>
      <c r="G83" s="36">
        <f>SUM(G84:G96)</f>
        <v>42194.8</v>
      </c>
      <c r="H83" s="36">
        <f t="shared" ref="H83:I83" si="2">SUM(H84:H96)</f>
        <v>41801.299999999996</v>
      </c>
      <c r="I83" s="36">
        <f t="shared" si="2"/>
        <v>42307.4</v>
      </c>
    </row>
    <row r="84" spans="1:9" ht="15.75" customHeight="1">
      <c r="A84" s="24" t="s">
        <v>87</v>
      </c>
      <c r="B84" s="21">
        <v>7717370</v>
      </c>
      <c r="C84" s="28">
        <v>77101</v>
      </c>
      <c r="D84" s="18">
        <v>76700</v>
      </c>
      <c r="E84" s="18">
        <v>600</v>
      </c>
      <c r="F84" s="22">
        <v>25943.8</v>
      </c>
      <c r="G84" s="22">
        <v>25939.599999999999</v>
      </c>
      <c r="H84" s="22">
        <v>24871.7</v>
      </c>
      <c r="I84" s="22">
        <v>25576.7</v>
      </c>
    </row>
    <row r="85" spans="1:9" ht="15" customHeight="1">
      <c r="A85" s="65" t="s">
        <v>24</v>
      </c>
      <c r="B85" s="21">
        <v>7710059</v>
      </c>
      <c r="C85" s="28">
        <v>77102</v>
      </c>
      <c r="D85" s="19" t="s">
        <v>38</v>
      </c>
      <c r="E85" s="18">
        <v>600</v>
      </c>
      <c r="F85" s="22">
        <f>12675.3+241.2</f>
        <v>12916.5</v>
      </c>
      <c r="G85" s="22">
        <v>12916.5</v>
      </c>
      <c r="H85" s="22">
        <v>13187.4</v>
      </c>
      <c r="I85" s="22">
        <v>13488.6</v>
      </c>
    </row>
    <row r="86" spans="1:9" ht="15.75">
      <c r="A86" s="66"/>
      <c r="B86" s="21">
        <v>7717390</v>
      </c>
      <c r="C86" s="28">
        <v>77102</v>
      </c>
      <c r="D86" s="18">
        <v>76900</v>
      </c>
      <c r="E86" s="18">
        <v>600</v>
      </c>
      <c r="F86" s="22">
        <v>315.60000000000002</v>
      </c>
      <c r="G86" s="22">
        <v>315.60000000000002</v>
      </c>
      <c r="H86" s="22">
        <v>213.6</v>
      </c>
      <c r="I86" s="22">
        <v>213.6</v>
      </c>
    </row>
    <row r="87" spans="1:9" ht="31.5" customHeight="1">
      <c r="A87" s="67"/>
      <c r="B87" s="21">
        <v>7719915</v>
      </c>
      <c r="C87" s="28">
        <v>77102</v>
      </c>
      <c r="D87" s="91">
        <v>99150</v>
      </c>
      <c r="E87" s="91">
        <v>600</v>
      </c>
      <c r="F87" s="54">
        <f>1267.2-49.3-153.4-100-257.4</f>
        <v>707.1</v>
      </c>
      <c r="G87" s="54">
        <v>707</v>
      </c>
      <c r="H87" s="54">
        <v>1267.2</v>
      </c>
      <c r="I87" s="22">
        <v>1147.8</v>
      </c>
    </row>
    <row r="88" spans="1:9" s="7" customFormat="1" ht="34.5" customHeight="1">
      <c r="A88" s="59" t="s">
        <v>56</v>
      </c>
      <c r="B88" s="21"/>
      <c r="C88" s="28">
        <v>77103</v>
      </c>
      <c r="D88" s="91">
        <v>69100</v>
      </c>
      <c r="E88" s="91">
        <v>600</v>
      </c>
      <c r="F88" s="54">
        <v>219</v>
      </c>
      <c r="G88" s="54">
        <v>219</v>
      </c>
      <c r="H88" s="54">
        <v>0</v>
      </c>
      <c r="I88" s="22">
        <v>0</v>
      </c>
    </row>
    <row r="89" spans="1:9" ht="15" customHeight="1">
      <c r="A89" s="31" t="s">
        <v>4</v>
      </c>
      <c r="B89" s="21">
        <v>7719916</v>
      </c>
      <c r="C89" s="28">
        <v>77104</v>
      </c>
      <c r="D89" s="91">
        <v>99160</v>
      </c>
      <c r="E89" s="91">
        <v>200</v>
      </c>
      <c r="F89" s="54">
        <v>16</v>
      </c>
      <c r="G89" s="54">
        <v>9.3000000000000007</v>
      </c>
      <c r="H89" s="54">
        <v>11.4</v>
      </c>
      <c r="I89" s="22">
        <v>16</v>
      </c>
    </row>
    <row r="90" spans="1:9" ht="15.75" customHeight="1">
      <c r="A90" s="95" t="s">
        <v>158</v>
      </c>
      <c r="B90" s="90"/>
      <c r="C90" s="100">
        <v>77105</v>
      </c>
      <c r="D90" s="99" t="s">
        <v>147</v>
      </c>
      <c r="E90" s="91">
        <v>600</v>
      </c>
      <c r="F90" s="54">
        <v>0</v>
      </c>
      <c r="G90" s="54"/>
      <c r="H90" s="54">
        <v>113.2</v>
      </c>
      <c r="I90" s="54">
        <v>0</v>
      </c>
    </row>
    <row r="91" spans="1:9" ht="15.75" customHeight="1">
      <c r="A91" s="24" t="s">
        <v>88</v>
      </c>
      <c r="B91" s="21"/>
      <c r="C91" s="28">
        <v>77106</v>
      </c>
      <c r="D91" s="91">
        <v>69100</v>
      </c>
      <c r="E91" s="91">
        <v>600</v>
      </c>
      <c r="F91" s="54">
        <v>503.1</v>
      </c>
      <c r="G91" s="54">
        <v>503.1</v>
      </c>
      <c r="H91" s="54">
        <v>0</v>
      </c>
      <c r="I91" s="22">
        <v>0</v>
      </c>
    </row>
    <row r="92" spans="1:9" ht="15.75" customHeight="1">
      <c r="A92" s="65" t="s">
        <v>22</v>
      </c>
      <c r="B92" s="27">
        <v>7717200</v>
      </c>
      <c r="C92" s="28">
        <v>77107</v>
      </c>
      <c r="D92" s="28">
        <v>77800</v>
      </c>
      <c r="E92" s="18">
        <v>100</v>
      </c>
      <c r="F92" s="22">
        <v>38.799999999999997</v>
      </c>
      <c r="G92" s="22">
        <v>38.799999999999997</v>
      </c>
      <c r="H92" s="22">
        <v>35.799999999999997</v>
      </c>
      <c r="I92" s="22">
        <v>37</v>
      </c>
    </row>
    <row r="93" spans="1:9" ht="15.75" customHeight="1">
      <c r="A93" s="66"/>
      <c r="B93" s="27">
        <v>7717200</v>
      </c>
      <c r="C93" s="28">
        <v>77107</v>
      </c>
      <c r="D93" s="28">
        <v>77800</v>
      </c>
      <c r="E93" s="18">
        <v>200</v>
      </c>
      <c r="F93" s="22">
        <v>14.6</v>
      </c>
      <c r="G93" s="22">
        <v>14.6</v>
      </c>
      <c r="H93" s="22">
        <v>44.1</v>
      </c>
      <c r="I93" s="22">
        <v>35.6</v>
      </c>
    </row>
    <row r="94" spans="1:9" s="4" customFormat="1" ht="15" customHeight="1">
      <c r="A94" s="67"/>
      <c r="B94" s="21">
        <v>7717350</v>
      </c>
      <c r="C94" s="28">
        <v>77107</v>
      </c>
      <c r="D94" s="18">
        <v>77900</v>
      </c>
      <c r="E94" s="18">
        <v>300</v>
      </c>
      <c r="F94" s="22">
        <v>1202.3</v>
      </c>
      <c r="G94" s="22">
        <v>1202.3</v>
      </c>
      <c r="H94" s="22">
        <v>2056.9</v>
      </c>
      <c r="I94" s="22">
        <v>1792.1</v>
      </c>
    </row>
    <row r="95" spans="1:9" ht="15" customHeight="1">
      <c r="A95" s="65" t="s">
        <v>114</v>
      </c>
      <c r="B95" s="21"/>
      <c r="C95" s="28">
        <v>77108</v>
      </c>
      <c r="D95" s="61">
        <v>72300</v>
      </c>
      <c r="E95" s="8">
        <v>600</v>
      </c>
      <c r="F95" s="22">
        <f>208.6-3.4+250.5-303.1+48.1+0.1</f>
        <v>200.79999999999995</v>
      </c>
      <c r="G95" s="22">
        <v>151.80000000000001</v>
      </c>
      <c r="H95" s="22">
        <v>0</v>
      </c>
      <c r="I95" s="22">
        <v>0</v>
      </c>
    </row>
    <row r="96" spans="1:9" ht="30" customHeight="1">
      <c r="A96" s="67"/>
      <c r="B96" s="21"/>
      <c r="C96" s="28">
        <v>77108</v>
      </c>
      <c r="D96" s="61" t="s">
        <v>115</v>
      </c>
      <c r="E96" s="8">
        <v>600</v>
      </c>
      <c r="F96" s="22">
        <f>75.9+11.1+303.1-48.1</f>
        <v>342</v>
      </c>
      <c r="G96" s="22">
        <v>177.2</v>
      </c>
      <c r="H96" s="22">
        <v>0</v>
      </c>
      <c r="I96" s="22">
        <v>0</v>
      </c>
    </row>
    <row r="97" spans="1:9" ht="15" customHeight="1">
      <c r="A97" s="32" t="s">
        <v>89</v>
      </c>
      <c r="B97" s="33">
        <v>7720000</v>
      </c>
      <c r="C97" s="34">
        <v>77200</v>
      </c>
      <c r="D97" s="35" t="s">
        <v>26</v>
      </c>
      <c r="E97" s="34"/>
      <c r="F97" s="36">
        <f>SUM(F98:F107)</f>
        <v>33160.1</v>
      </c>
      <c r="G97" s="36">
        <f>SUM(G98:G107)</f>
        <v>33139.69999999999</v>
      </c>
      <c r="H97" s="36">
        <f>SUM(H98:H107)</f>
        <v>33323.200000000004</v>
      </c>
      <c r="I97" s="36">
        <f>SUM(I98:I107)</f>
        <v>33520.9</v>
      </c>
    </row>
    <row r="98" spans="1:9" ht="15" customHeight="1">
      <c r="A98" s="72" t="s">
        <v>90</v>
      </c>
      <c r="B98" s="21">
        <v>7720059</v>
      </c>
      <c r="C98" s="28">
        <v>77201</v>
      </c>
      <c r="D98" s="19" t="s">
        <v>38</v>
      </c>
      <c r="E98" s="18">
        <v>600</v>
      </c>
      <c r="F98" s="22">
        <f>3597.5+114.1</f>
        <v>3711.6</v>
      </c>
      <c r="G98" s="22">
        <v>3711.6</v>
      </c>
      <c r="H98" s="22">
        <v>4580.3</v>
      </c>
      <c r="I98" s="22">
        <v>4653.8</v>
      </c>
    </row>
    <row r="99" spans="1:9" ht="32.25" customHeight="1">
      <c r="A99" s="73"/>
      <c r="B99" s="21">
        <v>7727340</v>
      </c>
      <c r="C99" s="28">
        <v>77201</v>
      </c>
      <c r="D99" s="18">
        <v>77000</v>
      </c>
      <c r="E99" s="18">
        <v>600</v>
      </c>
      <c r="F99" s="22">
        <v>27390.400000000001</v>
      </c>
      <c r="G99" s="22">
        <v>27390.3</v>
      </c>
      <c r="H99" s="22">
        <v>27341.5</v>
      </c>
      <c r="I99" s="22">
        <v>27737.8</v>
      </c>
    </row>
    <row r="100" spans="1:9" ht="18" customHeight="1">
      <c r="A100" s="65" t="s">
        <v>23</v>
      </c>
      <c r="B100" s="21">
        <v>7727400</v>
      </c>
      <c r="C100" s="28">
        <v>77202</v>
      </c>
      <c r="D100" s="18">
        <v>77200</v>
      </c>
      <c r="E100" s="18">
        <v>600</v>
      </c>
      <c r="F100" s="22">
        <v>578.70000000000005</v>
      </c>
      <c r="G100" s="22">
        <v>566.79999999999995</v>
      </c>
      <c r="H100" s="22">
        <v>653.29999999999995</v>
      </c>
      <c r="I100" s="22">
        <v>653.29999999999995</v>
      </c>
    </row>
    <row r="101" spans="1:9" ht="34.5" customHeight="1">
      <c r="A101" s="66"/>
      <c r="B101" s="21"/>
      <c r="C101" s="28">
        <v>77202</v>
      </c>
      <c r="D101" s="18">
        <v>77270</v>
      </c>
      <c r="E101" s="18">
        <v>600</v>
      </c>
      <c r="F101" s="54">
        <f>246.5-42.3</f>
        <v>204.2</v>
      </c>
      <c r="G101" s="54">
        <v>196.1</v>
      </c>
      <c r="H101" s="22">
        <f>200+49.5</f>
        <v>249.5</v>
      </c>
      <c r="I101" s="22">
        <v>246.5</v>
      </c>
    </row>
    <row r="102" spans="1:9" s="6" customFormat="1" ht="39.75" customHeight="1">
      <c r="A102" s="66"/>
      <c r="B102" s="27">
        <v>7727330</v>
      </c>
      <c r="C102" s="28">
        <v>77202</v>
      </c>
      <c r="D102" s="28">
        <v>77300</v>
      </c>
      <c r="E102" s="18">
        <v>100</v>
      </c>
      <c r="F102" s="22">
        <f>43+1.6</f>
        <v>44.6</v>
      </c>
      <c r="G102" s="22">
        <v>44.6</v>
      </c>
      <c r="H102" s="22">
        <v>46.4</v>
      </c>
      <c r="I102" s="22">
        <v>48</v>
      </c>
    </row>
    <row r="103" spans="1:9" ht="51.75" customHeight="1">
      <c r="A103" s="67"/>
      <c r="B103" s="27">
        <v>7727330</v>
      </c>
      <c r="C103" s="28">
        <v>77202</v>
      </c>
      <c r="D103" s="28">
        <v>77300</v>
      </c>
      <c r="E103" s="18">
        <v>200</v>
      </c>
      <c r="F103" s="22">
        <v>3.4</v>
      </c>
      <c r="G103" s="22">
        <v>3.4</v>
      </c>
      <c r="H103" s="22">
        <v>4.3</v>
      </c>
      <c r="I103" s="22">
        <v>4.4000000000000004</v>
      </c>
    </row>
    <row r="104" spans="1:9" ht="15.75" customHeight="1">
      <c r="A104" s="31" t="s">
        <v>91</v>
      </c>
      <c r="B104" s="21"/>
      <c r="C104" s="28">
        <v>77203</v>
      </c>
      <c r="D104" s="18">
        <v>69100</v>
      </c>
      <c r="E104" s="18">
        <v>600</v>
      </c>
      <c r="F104" s="54">
        <f>300+300+390</f>
        <v>990</v>
      </c>
      <c r="G104" s="54">
        <v>989.7</v>
      </c>
      <c r="H104" s="22">
        <v>0</v>
      </c>
      <c r="I104" s="22">
        <v>0</v>
      </c>
    </row>
    <row r="105" spans="1:9" ht="15" customHeight="1">
      <c r="A105" s="95" t="s">
        <v>159</v>
      </c>
      <c r="B105" s="90"/>
      <c r="C105" s="100">
        <v>77204</v>
      </c>
      <c r="D105" s="91">
        <v>69100</v>
      </c>
      <c r="E105" s="91">
        <v>600</v>
      </c>
      <c r="F105" s="54">
        <v>0</v>
      </c>
      <c r="G105" s="54">
        <v>0</v>
      </c>
      <c r="H105" s="54">
        <v>166.9</v>
      </c>
      <c r="I105" s="54">
        <v>0</v>
      </c>
    </row>
    <row r="106" spans="1:9" ht="15" customHeight="1">
      <c r="A106" s="31" t="s">
        <v>62</v>
      </c>
      <c r="B106" s="21">
        <v>7729917</v>
      </c>
      <c r="C106" s="28">
        <v>77205</v>
      </c>
      <c r="D106" s="18">
        <v>99170</v>
      </c>
      <c r="E106" s="18">
        <v>200</v>
      </c>
      <c r="F106" s="22">
        <f>161-23.8</f>
        <v>137.19999999999999</v>
      </c>
      <c r="G106" s="22">
        <v>137.19999999999999</v>
      </c>
      <c r="H106" s="22">
        <v>177.1</v>
      </c>
      <c r="I106" s="22">
        <v>177.1</v>
      </c>
    </row>
    <row r="107" spans="1:9" ht="31.5">
      <c r="A107" s="31" t="s">
        <v>146</v>
      </c>
      <c r="B107" s="21">
        <v>7729917</v>
      </c>
      <c r="C107" s="28">
        <v>77206</v>
      </c>
      <c r="D107" s="19" t="s">
        <v>147</v>
      </c>
      <c r="E107" s="18">
        <v>600</v>
      </c>
      <c r="F107" s="22">
        <v>100</v>
      </c>
      <c r="G107" s="22">
        <v>100</v>
      </c>
      <c r="H107" s="22">
        <v>103.9</v>
      </c>
      <c r="I107" s="22">
        <v>0</v>
      </c>
    </row>
    <row r="108" spans="1:9" ht="15" customHeight="1">
      <c r="A108" s="32" t="s">
        <v>92</v>
      </c>
      <c r="B108" s="33">
        <v>7730000</v>
      </c>
      <c r="C108" s="34">
        <v>77300</v>
      </c>
      <c r="D108" s="35" t="s">
        <v>26</v>
      </c>
      <c r="E108" s="34"/>
      <c r="F108" s="36">
        <f>SUM(F109:F122)</f>
        <v>13732.5</v>
      </c>
      <c r="G108" s="36">
        <f>SUM(G109:G122)</f>
        <v>13459.5</v>
      </c>
      <c r="H108" s="36">
        <f t="shared" ref="H108:I108" si="3">SUM(H109:H122)</f>
        <v>14840.800000000001</v>
      </c>
      <c r="I108" s="36">
        <f t="shared" si="3"/>
        <v>15153.5</v>
      </c>
    </row>
    <row r="109" spans="1:9" ht="15.75" customHeight="1">
      <c r="A109" s="65" t="s">
        <v>93</v>
      </c>
      <c r="B109" s="21">
        <v>7730059</v>
      </c>
      <c r="C109" s="18">
        <v>77301</v>
      </c>
      <c r="D109" s="37" t="s">
        <v>41</v>
      </c>
      <c r="E109" s="18">
        <v>600</v>
      </c>
      <c r="F109" s="23">
        <f>6450+2.1</f>
        <v>6452.1</v>
      </c>
      <c r="G109" s="23">
        <v>6452.1</v>
      </c>
      <c r="H109" s="23">
        <v>6865.4</v>
      </c>
      <c r="I109" s="23">
        <v>6959.5</v>
      </c>
    </row>
    <row r="110" spans="1:9" s="4" customFormat="1" ht="15.75" customHeight="1">
      <c r="A110" s="67"/>
      <c r="B110" s="21">
        <v>7730059</v>
      </c>
      <c r="C110" s="18">
        <v>77301</v>
      </c>
      <c r="D110" s="37" t="s">
        <v>42</v>
      </c>
      <c r="E110" s="18">
        <v>600</v>
      </c>
      <c r="F110" s="22">
        <f>5980+30.4+0.1</f>
        <v>6010.5</v>
      </c>
      <c r="G110" s="22">
        <v>6010.5</v>
      </c>
      <c r="H110" s="22">
        <v>6508.4</v>
      </c>
      <c r="I110" s="22">
        <v>7046.5</v>
      </c>
    </row>
    <row r="111" spans="1:9" s="4" customFormat="1" ht="15" customHeight="1">
      <c r="A111" s="77" t="s">
        <v>160</v>
      </c>
      <c r="B111" s="90"/>
      <c r="C111" s="100">
        <v>77302</v>
      </c>
      <c r="D111" s="101" t="s">
        <v>161</v>
      </c>
      <c r="E111" s="91">
        <v>600</v>
      </c>
      <c r="F111" s="54">
        <v>0</v>
      </c>
      <c r="G111" s="54">
        <v>0</v>
      </c>
      <c r="H111" s="54">
        <v>107.7</v>
      </c>
      <c r="I111" s="54">
        <v>0</v>
      </c>
    </row>
    <row r="112" spans="1:9" s="4" customFormat="1" ht="15.75" customHeight="1">
      <c r="A112" s="78"/>
      <c r="B112" s="90"/>
      <c r="C112" s="100">
        <v>77302</v>
      </c>
      <c r="D112" s="101" t="s">
        <v>94</v>
      </c>
      <c r="E112" s="91">
        <v>600</v>
      </c>
      <c r="F112" s="54">
        <v>0</v>
      </c>
      <c r="G112" s="54">
        <v>0</v>
      </c>
      <c r="H112" s="54">
        <v>108.9</v>
      </c>
      <c r="I112" s="54">
        <v>0</v>
      </c>
    </row>
    <row r="113" spans="1:9" ht="15.75" customHeight="1">
      <c r="A113" s="102" t="s">
        <v>95</v>
      </c>
      <c r="B113" s="90"/>
      <c r="C113" s="100">
        <v>77303</v>
      </c>
      <c r="D113" s="101" t="s">
        <v>161</v>
      </c>
      <c r="E113" s="91">
        <v>600</v>
      </c>
      <c r="F113" s="54">
        <v>0</v>
      </c>
      <c r="G113" s="54">
        <v>0</v>
      </c>
      <c r="H113" s="54">
        <v>200</v>
      </c>
      <c r="I113" s="54">
        <v>0</v>
      </c>
    </row>
    <row r="114" spans="1:9" ht="35.25" customHeight="1">
      <c r="A114" s="103"/>
      <c r="B114" s="90"/>
      <c r="C114" s="100">
        <v>77303</v>
      </c>
      <c r="D114" s="101" t="s">
        <v>94</v>
      </c>
      <c r="E114" s="91">
        <v>600</v>
      </c>
      <c r="F114" s="54">
        <v>300</v>
      </c>
      <c r="G114" s="54">
        <v>299.10000000000002</v>
      </c>
      <c r="H114" s="54">
        <v>200</v>
      </c>
      <c r="I114" s="54">
        <v>0</v>
      </c>
    </row>
    <row r="115" spans="1:9" ht="15.75" customHeight="1">
      <c r="A115" s="102" t="s">
        <v>61</v>
      </c>
      <c r="B115" s="90"/>
      <c r="C115" s="100">
        <v>77304</v>
      </c>
      <c r="D115" s="100">
        <v>71800</v>
      </c>
      <c r="E115" s="91">
        <v>600</v>
      </c>
      <c r="F115" s="54">
        <v>299.89999999999998</v>
      </c>
      <c r="G115" s="54">
        <v>299.89999999999998</v>
      </c>
      <c r="H115" s="54">
        <v>0</v>
      </c>
      <c r="I115" s="54">
        <v>0</v>
      </c>
    </row>
    <row r="116" spans="1:9" ht="15.75" customHeight="1">
      <c r="A116" s="104"/>
      <c r="B116" s="90"/>
      <c r="C116" s="100">
        <v>77304</v>
      </c>
      <c r="D116" s="100" t="s">
        <v>60</v>
      </c>
      <c r="E116" s="91">
        <v>600</v>
      </c>
      <c r="F116" s="54">
        <f>24.9+140.9</f>
        <v>165.8</v>
      </c>
      <c r="G116" s="54">
        <v>108.4</v>
      </c>
      <c r="H116" s="54">
        <v>0</v>
      </c>
      <c r="I116" s="54">
        <v>0</v>
      </c>
    </row>
    <row r="117" spans="1:9" ht="15.75" customHeight="1">
      <c r="A117" s="104"/>
      <c r="B117" s="90"/>
      <c r="C117" s="100">
        <v>77304</v>
      </c>
      <c r="D117" s="100">
        <v>71801</v>
      </c>
      <c r="E117" s="91">
        <v>600</v>
      </c>
      <c r="F117" s="54">
        <v>0</v>
      </c>
      <c r="G117" s="54"/>
      <c r="H117" s="54">
        <v>627.70000000000005</v>
      </c>
      <c r="I117" s="54">
        <v>825.5</v>
      </c>
    </row>
    <row r="118" spans="1:9" ht="15.75" customHeight="1">
      <c r="A118" s="104"/>
      <c r="B118" s="90"/>
      <c r="C118" s="100">
        <v>77304</v>
      </c>
      <c r="D118" s="100">
        <v>71802</v>
      </c>
      <c r="E118" s="91">
        <v>600</v>
      </c>
      <c r="F118" s="54">
        <v>0</v>
      </c>
      <c r="G118" s="54"/>
      <c r="H118" s="54">
        <v>180.2</v>
      </c>
      <c r="I118" s="54">
        <v>264.60000000000002</v>
      </c>
    </row>
    <row r="119" spans="1:9" ht="15" customHeight="1">
      <c r="A119" s="104"/>
      <c r="B119" s="90"/>
      <c r="C119" s="100">
        <v>77304</v>
      </c>
      <c r="D119" s="100" t="s">
        <v>162</v>
      </c>
      <c r="E119" s="91">
        <v>600</v>
      </c>
      <c r="F119" s="54">
        <v>0</v>
      </c>
      <c r="G119" s="54"/>
      <c r="H119" s="54">
        <v>33</v>
      </c>
      <c r="I119" s="54">
        <v>43.5</v>
      </c>
    </row>
    <row r="120" spans="1:9" ht="15.75">
      <c r="A120" s="103"/>
      <c r="B120" s="90"/>
      <c r="C120" s="100">
        <v>77304</v>
      </c>
      <c r="D120" s="100" t="s">
        <v>163</v>
      </c>
      <c r="E120" s="91">
        <v>600</v>
      </c>
      <c r="F120" s="54">
        <v>0</v>
      </c>
      <c r="G120" s="54"/>
      <c r="H120" s="54">
        <v>9.5</v>
      </c>
      <c r="I120" s="54">
        <v>13.9</v>
      </c>
    </row>
    <row r="121" spans="1:9" ht="15" customHeight="1">
      <c r="A121" s="77" t="s">
        <v>114</v>
      </c>
      <c r="B121" s="90"/>
      <c r="C121" s="100">
        <v>77305</v>
      </c>
      <c r="D121" s="105">
        <v>72301</v>
      </c>
      <c r="E121" s="97">
        <v>600</v>
      </c>
      <c r="F121" s="54">
        <f>183.6+119.5</f>
        <v>303.10000000000002</v>
      </c>
      <c r="G121" s="54">
        <v>187.6</v>
      </c>
      <c r="H121" s="54">
        <v>0</v>
      </c>
      <c r="I121" s="54">
        <v>0</v>
      </c>
    </row>
    <row r="122" spans="1:9" ht="15.75" customHeight="1">
      <c r="A122" s="78"/>
      <c r="B122" s="90"/>
      <c r="C122" s="100">
        <v>77305</v>
      </c>
      <c r="D122" s="105">
        <v>72302</v>
      </c>
      <c r="E122" s="97">
        <v>600</v>
      </c>
      <c r="F122" s="54">
        <f>176.1+78.5-53.5</f>
        <v>201.1</v>
      </c>
      <c r="G122" s="54">
        <v>101.9</v>
      </c>
      <c r="H122" s="54">
        <v>0</v>
      </c>
      <c r="I122" s="54">
        <v>0</v>
      </c>
    </row>
    <row r="123" spans="1:9" ht="15.75" customHeight="1">
      <c r="A123" s="72" t="s">
        <v>5</v>
      </c>
      <c r="B123" s="21">
        <v>7790420</v>
      </c>
      <c r="C123" s="18">
        <v>77001</v>
      </c>
      <c r="D123" s="19" t="s">
        <v>37</v>
      </c>
      <c r="E123" s="18">
        <v>100</v>
      </c>
      <c r="F123" s="54">
        <f>1615-131</f>
        <v>1484</v>
      </c>
      <c r="G123" s="54">
        <v>1468.4</v>
      </c>
      <c r="H123" s="22">
        <v>1478.3</v>
      </c>
      <c r="I123" s="22">
        <v>1524.3</v>
      </c>
    </row>
    <row r="124" spans="1:9" ht="15.75" customHeight="1">
      <c r="A124" s="76"/>
      <c r="B124" s="21">
        <v>7790420</v>
      </c>
      <c r="C124" s="18">
        <v>77001</v>
      </c>
      <c r="D124" s="19" t="s">
        <v>37</v>
      </c>
      <c r="E124" s="18">
        <v>200</v>
      </c>
      <c r="F124" s="54">
        <f>108-15.7</f>
        <v>92.3</v>
      </c>
      <c r="G124" s="54">
        <v>51.7</v>
      </c>
      <c r="H124" s="22">
        <v>191.2</v>
      </c>
      <c r="I124" s="22">
        <v>88.7</v>
      </c>
    </row>
    <row r="125" spans="1:9" s="7" customFormat="1" ht="15.75" customHeight="1">
      <c r="A125" s="73"/>
      <c r="B125" s="21">
        <v>7790420</v>
      </c>
      <c r="C125" s="18">
        <v>77001</v>
      </c>
      <c r="D125" s="19" t="s">
        <v>37</v>
      </c>
      <c r="E125" s="18">
        <v>800</v>
      </c>
      <c r="F125" s="54">
        <f>3.6-1.4</f>
        <v>2.2000000000000002</v>
      </c>
      <c r="G125" s="54">
        <v>2.2000000000000002</v>
      </c>
      <c r="H125" s="22">
        <v>3.6</v>
      </c>
      <c r="I125" s="22">
        <v>3.6</v>
      </c>
    </row>
    <row r="126" spans="1:9" ht="31.5">
      <c r="A126" s="31" t="s">
        <v>29</v>
      </c>
      <c r="B126" s="21">
        <v>7799918</v>
      </c>
      <c r="C126" s="18">
        <v>77002</v>
      </c>
      <c r="D126" s="18">
        <v>99180</v>
      </c>
      <c r="E126" s="18">
        <v>200</v>
      </c>
      <c r="F126" s="22">
        <v>108.8</v>
      </c>
      <c r="G126" s="22">
        <v>88.3</v>
      </c>
      <c r="H126" s="22">
        <v>118.4</v>
      </c>
      <c r="I126" s="22">
        <v>118.4</v>
      </c>
    </row>
    <row r="127" spans="1:9" ht="15.75">
      <c r="A127" s="31" t="s">
        <v>96</v>
      </c>
      <c r="B127" s="21">
        <v>7799919</v>
      </c>
      <c r="C127" s="18">
        <v>77003</v>
      </c>
      <c r="D127" s="18">
        <v>99190</v>
      </c>
      <c r="E127" s="18">
        <v>200</v>
      </c>
      <c r="F127" s="22">
        <v>74</v>
      </c>
      <c r="G127" s="22">
        <v>42.8</v>
      </c>
      <c r="H127" s="22">
        <v>74</v>
      </c>
      <c r="I127" s="22">
        <v>74</v>
      </c>
    </row>
    <row r="128" spans="1:9" ht="31.5">
      <c r="A128" s="25" t="s">
        <v>114</v>
      </c>
      <c r="B128" s="21"/>
      <c r="C128" s="18">
        <v>77005</v>
      </c>
      <c r="D128" s="61">
        <v>72300</v>
      </c>
      <c r="E128" s="8">
        <v>100</v>
      </c>
      <c r="F128" s="22">
        <f>60.2+0.5-0.1</f>
        <v>60.6</v>
      </c>
      <c r="G128" s="22">
        <v>39.700000000000003</v>
      </c>
      <c r="H128" s="22">
        <v>0</v>
      </c>
      <c r="I128" s="22">
        <v>0</v>
      </c>
    </row>
    <row r="129" spans="1:9" s="7" customFormat="1" ht="15.75">
      <c r="A129" s="25" t="s">
        <v>128</v>
      </c>
      <c r="B129" s="21"/>
      <c r="C129" s="18">
        <v>77006</v>
      </c>
      <c r="D129" s="18">
        <v>99180</v>
      </c>
      <c r="E129" s="18">
        <v>200</v>
      </c>
      <c r="F129" s="22">
        <v>15.7</v>
      </c>
      <c r="G129" s="22">
        <v>15.7</v>
      </c>
      <c r="H129" s="22">
        <v>0</v>
      </c>
      <c r="I129" s="22">
        <v>0</v>
      </c>
    </row>
    <row r="130" spans="1:9" s="47" customFormat="1" ht="15.75" customHeight="1">
      <c r="A130" s="12" t="s">
        <v>97</v>
      </c>
      <c r="B130" s="13">
        <v>7800000</v>
      </c>
      <c r="C130" s="14">
        <v>78000</v>
      </c>
      <c r="D130" s="15" t="s">
        <v>26</v>
      </c>
      <c r="E130" s="14"/>
      <c r="F130" s="16">
        <f>SUM(F131:F142)</f>
        <v>16962.8</v>
      </c>
      <c r="G130" s="16">
        <f>SUM(G131:G142)</f>
        <v>15400.300000000001</v>
      </c>
      <c r="H130" s="16">
        <f>SUM(H131:H143)</f>
        <v>15007.9</v>
      </c>
      <c r="I130" s="16">
        <f>SUM(I131:I143)</f>
        <v>14701</v>
      </c>
    </row>
    <row r="131" spans="1:9" ht="47.25">
      <c r="A131" s="59" t="s">
        <v>6</v>
      </c>
      <c r="B131" s="21">
        <v>7899920</v>
      </c>
      <c r="C131" s="18">
        <v>78001</v>
      </c>
      <c r="D131" s="18">
        <v>99200</v>
      </c>
      <c r="E131" s="18">
        <v>600</v>
      </c>
      <c r="F131" s="22">
        <f>1100+249.1</f>
        <v>1349.1</v>
      </c>
      <c r="G131" s="22">
        <v>1349.1</v>
      </c>
      <c r="H131" s="22">
        <v>1415.5</v>
      </c>
      <c r="I131" s="22">
        <v>1384.7</v>
      </c>
    </row>
    <row r="132" spans="1:9" ht="15.75">
      <c r="A132" s="89" t="s">
        <v>55</v>
      </c>
      <c r="B132" s="90">
        <v>7890059</v>
      </c>
      <c r="C132" s="91">
        <v>78002</v>
      </c>
      <c r="D132" s="99" t="s">
        <v>37</v>
      </c>
      <c r="E132" s="91">
        <v>100</v>
      </c>
      <c r="F132" s="54">
        <f>923.4-26</f>
        <v>897.4</v>
      </c>
      <c r="G132" s="54">
        <v>865.7</v>
      </c>
      <c r="H132" s="54">
        <v>964</v>
      </c>
      <c r="I132" s="54">
        <v>994.6</v>
      </c>
    </row>
    <row r="133" spans="1:9" ht="15.75">
      <c r="A133" s="106"/>
      <c r="B133" s="90"/>
      <c r="C133" s="91">
        <v>78002</v>
      </c>
      <c r="D133" s="99" t="s">
        <v>37</v>
      </c>
      <c r="E133" s="91">
        <v>200</v>
      </c>
      <c r="F133" s="54">
        <f>369.5-194.5</f>
        <v>175</v>
      </c>
      <c r="G133" s="54">
        <v>164.2</v>
      </c>
      <c r="H133" s="54">
        <v>335.5</v>
      </c>
      <c r="I133" s="54">
        <v>346.8</v>
      </c>
    </row>
    <row r="134" spans="1:9" ht="15.75">
      <c r="A134" s="106"/>
      <c r="B134" s="90"/>
      <c r="C134" s="91">
        <v>78002</v>
      </c>
      <c r="D134" s="99" t="s">
        <v>37</v>
      </c>
      <c r="E134" s="91">
        <v>800</v>
      </c>
      <c r="F134" s="54">
        <f>1-1</f>
        <v>0</v>
      </c>
      <c r="G134" s="54">
        <v>0</v>
      </c>
      <c r="H134" s="54">
        <v>1</v>
      </c>
      <c r="I134" s="54">
        <v>1</v>
      </c>
    </row>
    <row r="135" spans="1:9" ht="15.75" customHeight="1">
      <c r="A135" s="92"/>
      <c r="B135" s="90"/>
      <c r="C135" s="91">
        <v>78002</v>
      </c>
      <c r="D135" s="99" t="s">
        <v>116</v>
      </c>
      <c r="E135" s="91">
        <v>200</v>
      </c>
      <c r="F135" s="54">
        <v>194.5</v>
      </c>
      <c r="G135" s="54">
        <v>194.4</v>
      </c>
      <c r="H135" s="54">
        <v>0</v>
      </c>
      <c r="I135" s="54">
        <v>0</v>
      </c>
    </row>
    <row r="136" spans="1:9" ht="15.75">
      <c r="A136" s="95" t="s">
        <v>7</v>
      </c>
      <c r="B136" s="90">
        <v>7890059</v>
      </c>
      <c r="C136" s="91">
        <v>78003</v>
      </c>
      <c r="D136" s="99" t="s">
        <v>38</v>
      </c>
      <c r="E136" s="91">
        <v>600</v>
      </c>
      <c r="F136" s="54">
        <f>7343.7-1108.8-501.6</f>
        <v>5733.2999999999993</v>
      </c>
      <c r="G136" s="54">
        <v>5733.3</v>
      </c>
      <c r="H136" s="54">
        <v>5948.6</v>
      </c>
      <c r="I136" s="54">
        <v>6172.4</v>
      </c>
    </row>
    <row r="137" spans="1:9" ht="15.75">
      <c r="A137" s="89" t="s">
        <v>43</v>
      </c>
      <c r="B137" s="90">
        <v>7899921</v>
      </c>
      <c r="C137" s="91">
        <v>78004</v>
      </c>
      <c r="D137" s="91">
        <v>99210</v>
      </c>
      <c r="E137" s="91">
        <v>200</v>
      </c>
      <c r="F137" s="54">
        <v>415.8</v>
      </c>
      <c r="G137" s="54">
        <v>408.5</v>
      </c>
      <c r="H137" s="54">
        <v>415.8</v>
      </c>
      <c r="I137" s="54">
        <v>427.4</v>
      </c>
    </row>
    <row r="138" spans="1:9" ht="15.75">
      <c r="A138" s="92"/>
      <c r="B138" s="90">
        <v>7899922</v>
      </c>
      <c r="C138" s="91">
        <v>78004</v>
      </c>
      <c r="D138" s="91">
        <v>99220</v>
      </c>
      <c r="E138" s="91">
        <v>600</v>
      </c>
      <c r="F138" s="54">
        <f>2080+859.6</f>
        <v>2939.6</v>
      </c>
      <c r="G138" s="54">
        <v>2939.6</v>
      </c>
      <c r="H138" s="54">
        <v>3109.4</v>
      </c>
      <c r="I138" s="54">
        <v>2988.8</v>
      </c>
    </row>
    <row r="139" spans="1:9" ht="15.75">
      <c r="A139" s="95" t="s">
        <v>98</v>
      </c>
      <c r="B139" s="90"/>
      <c r="C139" s="91">
        <v>78005</v>
      </c>
      <c r="D139" s="91">
        <v>69100</v>
      </c>
      <c r="E139" s="91">
        <v>600</v>
      </c>
      <c r="F139" s="55">
        <f>3220.4+599.6-1133.1-300+80-300-500</f>
        <v>1666.9</v>
      </c>
      <c r="G139" s="55">
        <v>581.1</v>
      </c>
      <c r="H139" s="54">
        <v>500</v>
      </c>
      <c r="I139" s="54">
        <v>0</v>
      </c>
    </row>
    <row r="140" spans="1:9" ht="15.75">
      <c r="A140" s="107" t="s">
        <v>61</v>
      </c>
      <c r="B140" s="90"/>
      <c r="C140" s="97">
        <v>78008</v>
      </c>
      <c r="D140" s="100">
        <v>71800</v>
      </c>
      <c r="E140" s="91">
        <v>600</v>
      </c>
      <c r="F140" s="54">
        <v>2362</v>
      </c>
      <c r="G140" s="54">
        <v>2362</v>
      </c>
      <c r="H140" s="54">
        <v>2071.1</v>
      </c>
      <c r="I140" s="54">
        <v>2134.9</v>
      </c>
    </row>
    <row r="141" spans="1:9" ht="15.75">
      <c r="A141" s="108"/>
      <c r="B141" s="90"/>
      <c r="C141" s="97">
        <v>78008</v>
      </c>
      <c r="D141" s="100" t="s">
        <v>60</v>
      </c>
      <c r="E141" s="91">
        <v>600</v>
      </c>
      <c r="F141" s="54">
        <f>174+986.2</f>
        <v>1160.2</v>
      </c>
      <c r="G141" s="54">
        <v>778.8</v>
      </c>
      <c r="H141" s="54">
        <v>109</v>
      </c>
      <c r="I141" s="54">
        <v>112.4</v>
      </c>
    </row>
    <row r="142" spans="1:9" ht="31.5">
      <c r="A142" s="109" t="s">
        <v>114</v>
      </c>
      <c r="B142" s="90"/>
      <c r="C142" s="97">
        <v>78009</v>
      </c>
      <c r="D142" s="105">
        <v>72300</v>
      </c>
      <c r="E142" s="97">
        <v>100</v>
      </c>
      <c r="F142" s="54">
        <f>41.2+27.8</f>
        <v>69</v>
      </c>
      <c r="G142" s="54">
        <v>23.6</v>
      </c>
      <c r="H142" s="54">
        <v>0</v>
      </c>
      <c r="I142" s="54">
        <v>0</v>
      </c>
    </row>
    <row r="143" spans="1:9" ht="31.5">
      <c r="A143" s="109" t="s">
        <v>164</v>
      </c>
      <c r="B143" s="90"/>
      <c r="C143" s="97">
        <v>78010</v>
      </c>
      <c r="D143" s="91">
        <v>99220</v>
      </c>
      <c r="E143" s="97">
        <v>600</v>
      </c>
      <c r="F143" s="54">
        <v>0</v>
      </c>
      <c r="G143" s="54">
        <v>0</v>
      </c>
      <c r="H143" s="54">
        <v>138</v>
      </c>
      <c r="I143" s="54">
        <v>138</v>
      </c>
    </row>
    <row r="144" spans="1:9" ht="47.25">
      <c r="A144" s="12" t="s">
        <v>99</v>
      </c>
      <c r="B144" s="13">
        <v>7900000</v>
      </c>
      <c r="C144" s="14">
        <v>79000</v>
      </c>
      <c r="D144" s="15" t="s">
        <v>26</v>
      </c>
      <c r="E144" s="14"/>
      <c r="F144" s="16">
        <f>SUM(F145:F156)</f>
        <v>1461.1000000000001</v>
      </c>
      <c r="G144" s="16">
        <f>SUM(G145:G156)</f>
        <v>1425.2</v>
      </c>
      <c r="H144" s="16">
        <f>SUM(H145:H156)</f>
        <v>1649.2</v>
      </c>
      <c r="I144" s="16">
        <f>SUM(I145:I157)</f>
        <v>4012.1</v>
      </c>
    </row>
    <row r="145" spans="1:9" ht="47.25">
      <c r="A145" s="31" t="s">
        <v>100</v>
      </c>
      <c r="B145" s="21">
        <v>7919999</v>
      </c>
      <c r="C145" s="18">
        <v>79001</v>
      </c>
      <c r="D145" s="18">
        <v>99990</v>
      </c>
      <c r="E145" s="18">
        <v>600</v>
      </c>
      <c r="F145" s="22">
        <v>303.8</v>
      </c>
      <c r="G145" s="22">
        <v>303.2</v>
      </c>
      <c r="H145" s="22">
        <v>317.60000000000002</v>
      </c>
      <c r="I145" s="22">
        <v>320.5</v>
      </c>
    </row>
    <row r="146" spans="1:9" ht="15.75">
      <c r="A146" s="72" t="s">
        <v>12</v>
      </c>
      <c r="B146" s="21"/>
      <c r="C146" s="18">
        <v>79002</v>
      </c>
      <c r="D146" s="18">
        <v>79200</v>
      </c>
      <c r="E146" s="18">
        <v>200</v>
      </c>
      <c r="F146" s="22">
        <v>100</v>
      </c>
      <c r="G146" s="22">
        <v>95.2</v>
      </c>
      <c r="H146" s="22">
        <v>0</v>
      </c>
      <c r="I146" s="22">
        <v>0</v>
      </c>
    </row>
    <row r="147" spans="1:9" ht="15.75">
      <c r="A147" s="73"/>
      <c r="B147" s="21">
        <v>7999926</v>
      </c>
      <c r="C147" s="18">
        <v>79002</v>
      </c>
      <c r="D147" s="18">
        <v>99260</v>
      </c>
      <c r="E147" s="18">
        <v>200</v>
      </c>
      <c r="F147" s="22">
        <v>177.5</v>
      </c>
      <c r="G147" s="22">
        <v>177</v>
      </c>
      <c r="H147" s="22">
        <v>127.1</v>
      </c>
      <c r="I147" s="22">
        <v>78.5</v>
      </c>
    </row>
    <row r="148" spans="1:9" ht="15.75" customHeight="1">
      <c r="A148" s="110" t="s">
        <v>165</v>
      </c>
      <c r="B148" s="90"/>
      <c r="C148" s="91">
        <v>79003</v>
      </c>
      <c r="D148" s="91">
        <v>99310</v>
      </c>
      <c r="E148" s="91">
        <v>600</v>
      </c>
      <c r="F148" s="54">
        <v>0</v>
      </c>
      <c r="G148" s="54">
        <v>0</v>
      </c>
      <c r="H148" s="54">
        <v>620.1</v>
      </c>
      <c r="I148" s="54">
        <v>0</v>
      </c>
    </row>
    <row r="149" spans="1:9" ht="47.25">
      <c r="A149" s="110" t="s">
        <v>101</v>
      </c>
      <c r="B149" s="90"/>
      <c r="C149" s="91">
        <v>79004</v>
      </c>
      <c r="D149" s="91">
        <v>99310</v>
      </c>
      <c r="E149" s="91">
        <v>600</v>
      </c>
      <c r="F149" s="54">
        <f>224.2+118.4</f>
        <v>342.6</v>
      </c>
      <c r="G149" s="54">
        <v>341.7</v>
      </c>
      <c r="H149" s="54">
        <f>171.3+171.3</f>
        <v>342.6</v>
      </c>
      <c r="I149" s="54">
        <v>171.3</v>
      </c>
    </row>
    <row r="150" spans="1:9" ht="15.75">
      <c r="A150" s="111" t="s">
        <v>102</v>
      </c>
      <c r="B150" s="90"/>
      <c r="C150" s="91">
        <v>79005</v>
      </c>
      <c r="D150" s="91">
        <v>99310</v>
      </c>
      <c r="E150" s="91">
        <v>200</v>
      </c>
      <c r="F150" s="54">
        <f>110-20-25.4</f>
        <v>64.599999999999994</v>
      </c>
      <c r="G150" s="54">
        <v>39.6</v>
      </c>
      <c r="H150" s="54">
        <v>110</v>
      </c>
      <c r="I150" s="54">
        <v>110</v>
      </c>
    </row>
    <row r="151" spans="1:9" ht="15.75" customHeight="1">
      <c r="A151" s="111" t="s">
        <v>103</v>
      </c>
      <c r="B151" s="90"/>
      <c r="C151" s="91">
        <v>79006</v>
      </c>
      <c r="D151" s="91">
        <v>99310</v>
      </c>
      <c r="E151" s="91">
        <v>600</v>
      </c>
      <c r="F151" s="54">
        <v>73.400000000000006</v>
      </c>
      <c r="G151" s="54">
        <v>73.400000000000006</v>
      </c>
      <c r="H151" s="54">
        <v>0</v>
      </c>
      <c r="I151" s="54">
        <v>0</v>
      </c>
    </row>
    <row r="152" spans="1:9" ht="15.75" customHeight="1">
      <c r="A152" s="111" t="s">
        <v>104</v>
      </c>
      <c r="B152" s="90"/>
      <c r="C152" s="91">
        <v>79008</v>
      </c>
      <c r="D152" s="91">
        <v>99310</v>
      </c>
      <c r="E152" s="91">
        <v>200</v>
      </c>
      <c r="F152" s="54">
        <v>87.9</v>
      </c>
      <c r="G152" s="54">
        <v>87.9</v>
      </c>
      <c r="H152" s="54">
        <v>131.80000000000001</v>
      </c>
      <c r="I152" s="54">
        <v>131.80000000000001</v>
      </c>
    </row>
    <row r="153" spans="1:9" ht="15.75">
      <c r="A153" s="112" t="s">
        <v>105</v>
      </c>
      <c r="B153" s="90"/>
      <c r="C153" s="91">
        <v>79010</v>
      </c>
      <c r="D153" s="91">
        <v>99310</v>
      </c>
      <c r="E153" s="91">
        <v>600</v>
      </c>
      <c r="F153" s="54">
        <v>7.5</v>
      </c>
      <c r="G153" s="54">
        <v>7.5</v>
      </c>
      <c r="H153" s="54">
        <v>0</v>
      </c>
      <c r="I153" s="54">
        <v>0</v>
      </c>
    </row>
    <row r="154" spans="1:9" ht="15.75">
      <c r="A154" s="112"/>
      <c r="B154" s="90"/>
      <c r="C154" s="91">
        <v>79010</v>
      </c>
      <c r="D154" s="91">
        <v>99310</v>
      </c>
      <c r="E154" s="91">
        <v>200</v>
      </c>
      <c r="F154" s="54">
        <v>3.8</v>
      </c>
      <c r="G154" s="54">
        <v>0</v>
      </c>
      <c r="H154" s="54">
        <v>0</v>
      </c>
      <c r="I154" s="54">
        <v>0</v>
      </c>
    </row>
    <row r="155" spans="1:9" ht="15.75">
      <c r="A155" s="112" t="s">
        <v>134</v>
      </c>
      <c r="B155" s="90"/>
      <c r="C155" s="91">
        <v>79011</v>
      </c>
      <c r="D155" s="91">
        <v>99310</v>
      </c>
      <c r="E155" s="91">
        <v>200</v>
      </c>
      <c r="F155" s="54">
        <v>220</v>
      </c>
      <c r="G155" s="54">
        <v>219.7</v>
      </c>
      <c r="H155" s="54">
        <v>0</v>
      </c>
      <c r="I155" s="54">
        <v>0</v>
      </c>
    </row>
    <row r="156" spans="1:9" ht="15.75">
      <c r="A156" s="112"/>
      <c r="B156" s="90"/>
      <c r="C156" s="91">
        <v>79011</v>
      </c>
      <c r="D156" s="91">
        <v>99310</v>
      </c>
      <c r="E156" s="91">
        <v>800</v>
      </c>
      <c r="F156" s="54">
        <v>80</v>
      </c>
      <c r="G156" s="54">
        <v>80</v>
      </c>
      <c r="H156" s="54">
        <v>0</v>
      </c>
      <c r="I156" s="54">
        <v>0</v>
      </c>
    </row>
    <row r="157" spans="1:9" ht="31.5">
      <c r="A157" s="96" t="s">
        <v>11</v>
      </c>
      <c r="B157" s="90"/>
      <c r="C157" s="91">
        <v>79012</v>
      </c>
      <c r="D157" s="91">
        <v>99230</v>
      </c>
      <c r="E157" s="91">
        <v>400</v>
      </c>
      <c r="F157" s="54">
        <v>0</v>
      </c>
      <c r="G157" s="54">
        <v>0</v>
      </c>
      <c r="H157" s="54">
        <v>0</v>
      </c>
      <c r="I157" s="54">
        <v>3200</v>
      </c>
    </row>
    <row r="158" spans="1:9" ht="15.75" customHeight="1">
      <c r="A158" s="12" t="s">
        <v>106</v>
      </c>
      <c r="B158" s="13">
        <v>7900000</v>
      </c>
      <c r="C158" s="14" t="s">
        <v>107</v>
      </c>
      <c r="D158" s="15" t="s">
        <v>26</v>
      </c>
      <c r="E158" s="14"/>
      <c r="F158" s="16">
        <f>SUM(F159:F168)</f>
        <v>6220.1</v>
      </c>
      <c r="G158" s="16">
        <f>SUM(G159:G168)</f>
        <v>6091.7</v>
      </c>
      <c r="H158" s="16">
        <f t="shared" ref="H158:I158" si="4">SUM(H159:H168)</f>
        <v>30</v>
      </c>
      <c r="I158" s="16">
        <f t="shared" si="4"/>
        <v>30</v>
      </c>
    </row>
    <row r="159" spans="1:9" ht="15.75">
      <c r="A159" s="50" t="s">
        <v>117</v>
      </c>
      <c r="B159" s="51"/>
      <c r="C159" s="18" t="s">
        <v>118</v>
      </c>
      <c r="D159" s="28" t="s">
        <v>119</v>
      </c>
      <c r="E159" s="18">
        <v>200</v>
      </c>
      <c r="F159" s="20">
        <f>2834.7+91-364.2</f>
        <v>2561.5</v>
      </c>
      <c r="G159" s="20">
        <v>2561.5</v>
      </c>
      <c r="H159" s="20">
        <v>0</v>
      </c>
      <c r="I159" s="20">
        <v>0</v>
      </c>
    </row>
    <row r="160" spans="1:9" ht="15.75">
      <c r="A160" s="25" t="s">
        <v>108</v>
      </c>
      <c r="B160" s="51"/>
      <c r="C160" s="18" t="s">
        <v>109</v>
      </c>
      <c r="D160" s="28" t="s">
        <v>119</v>
      </c>
      <c r="E160" s="18">
        <v>200</v>
      </c>
      <c r="F160" s="22">
        <f>593.6+593.2-86.1-792.6-6.3</f>
        <v>301.80000000000024</v>
      </c>
      <c r="G160" s="22">
        <v>293.60000000000002</v>
      </c>
      <c r="H160" s="22">
        <v>30</v>
      </c>
      <c r="I160" s="22">
        <v>30</v>
      </c>
    </row>
    <row r="161" spans="1:9" ht="15.75">
      <c r="A161" s="65" t="s">
        <v>124</v>
      </c>
      <c r="B161" s="21"/>
      <c r="C161" s="18" t="s">
        <v>123</v>
      </c>
      <c r="D161" s="18">
        <v>72100</v>
      </c>
      <c r="E161" s="18">
        <v>200</v>
      </c>
      <c r="F161" s="22">
        <v>1000</v>
      </c>
      <c r="G161" s="22">
        <v>960.9</v>
      </c>
      <c r="H161" s="22">
        <v>0</v>
      </c>
      <c r="I161" s="22">
        <v>0</v>
      </c>
    </row>
    <row r="162" spans="1:9" ht="15.75">
      <c r="A162" s="66"/>
      <c r="B162" s="21"/>
      <c r="C162" s="18" t="s">
        <v>123</v>
      </c>
      <c r="D162" s="18" t="s">
        <v>130</v>
      </c>
      <c r="E162" s="18">
        <v>200</v>
      </c>
      <c r="F162" s="22">
        <f>150+30-30</f>
        <v>150</v>
      </c>
      <c r="G162" s="22">
        <v>150</v>
      </c>
      <c r="H162" s="22">
        <v>0</v>
      </c>
      <c r="I162" s="22">
        <v>0</v>
      </c>
    </row>
    <row r="163" spans="1:9" ht="15.75">
      <c r="A163" s="66"/>
      <c r="B163" s="21"/>
      <c r="C163" s="18" t="s">
        <v>123</v>
      </c>
      <c r="D163" s="18" t="s">
        <v>131</v>
      </c>
      <c r="E163" s="18">
        <v>200</v>
      </c>
      <c r="F163" s="22">
        <v>75</v>
      </c>
      <c r="G163" s="22">
        <v>75</v>
      </c>
      <c r="H163" s="22">
        <v>0</v>
      </c>
      <c r="I163" s="22">
        <v>0</v>
      </c>
    </row>
    <row r="164" spans="1:9" ht="15.75">
      <c r="A164" s="67"/>
      <c r="B164" s="21"/>
      <c r="C164" s="18" t="s">
        <v>123</v>
      </c>
      <c r="D164" s="18" t="s">
        <v>132</v>
      </c>
      <c r="E164" s="18">
        <v>200</v>
      </c>
      <c r="F164" s="22">
        <v>198.7</v>
      </c>
      <c r="G164" s="22">
        <v>198.7</v>
      </c>
      <c r="H164" s="22">
        <v>0</v>
      </c>
      <c r="I164" s="22">
        <v>0</v>
      </c>
    </row>
    <row r="165" spans="1:9" ht="31.5">
      <c r="A165" s="58" t="s">
        <v>126</v>
      </c>
      <c r="B165" s="21"/>
      <c r="C165" s="18" t="s">
        <v>125</v>
      </c>
      <c r="D165" s="18">
        <v>99110</v>
      </c>
      <c r="E165" s="18">
        <v>200</v>
      </c>
      <c r="F165" s="22">
        <f>100-30</f>
        <v>70</v>
      </c>
      <c r="G165" s="22">
        <v>32.1</v>
      </c>
      <c r="H165" s="22">
        <v>0</v>
      </c>
      <c r="I165" s="22">
        <v>0</v>
      </c>
    </row>
    <row r="166" spans="1:9" ht="31.5">
      <c r="A166" s="58" t="s">
        <v>135</v>
      </c>
      <c r="B166" s="21"/>
      <c r="C166" s="18" t="s">
        <v>136</v>
      </c>
      <c r="D166" s="18">
        <v>99110</v>
      </c>
      <c r="E166" s="18">
        <v>800</v>
      </c>
      <c r="F166" s="54">
        <f>700+792.6</f>
        <v>1492.6</v>
      </c>
      <c r="G166" s="54">
        <v>1492.6</v>
      </c>
      <c r="H166" s="22">
        <v>0</v>
      </c>
      <c r="I166" s="22">
        <v>0</v>
      </c>
    </row>
    <row r="167" spans="1:9" ht="15.75">
      <c r="A167" s="58" t="s">
        <v>137</v>
      </c>
      <c r="B167" s="21"/>
      <c r="C167" s="18" t="s">
        <v>138</v>
      </c>
      <c r="D167" s="18">
        <v>99110</v>
      </c>
      <c r="E167" s="18">
        <v>200</v>
      </c>
      <c r="F167" s="22">
        <v>308.10000000000002</v>
      </c>
      <c r="G167" s="22">
        <v>308.10000000000002</v>
      </c>
      <c r="H167" s="22">
        <v>0</v>
      </c>
      <c r="I167" s="22">
        <v>0</v>
      </c>
    </row>
    <row r="168" spans="1:9" ht="31.5">
      <c r="A168" s="58" t="s">
        <v>139</v>
      </c>
      <c r="B168" s="21"/>
      <c r="C168" s="18" t="s">
        <v>140</v>
      </c>
      <c r="D168" s="18">
        <v>99110</v>
      </c>
      <c r="E168" s="18">
        <v>200</v>
      </c>
      <c r="F168" s="22">
        <v>62.4</v>
      </c>
      <c r="G168" s="22">
        <v>19.2</v>
      </c>
      <c r="H168" s="22">
        <v>0</v>
      </c>
      <c r="I168" s="22">
        <v>0</v>
      </c>
    </row>
    <row r="169" spans="1:9" ht="15.75">
      <c r="A169" s="38" t="s">
        <v>110</v>
      </c>
      <c r="B169" s="39"/>
      <c r="C169" s="14">
        <v>99300</v>
      </c>
      <c r="D169" s="15" t="s">
        <v>33</v>
      </c>
      <c r="E169" s="40">
        <v>800</v>
      </c>
      <c r="F169" s="41">
        <f>239.9+2</f>
        <v>241.9</v>
      </c>
      <c r="G169" s="41">
        <v>241.9</v>
      </c>
      <c r="H169" s="41">
        <v>0</v>
      </c>
      <c r="I169" s="41">
        <v>0</v>
      </c>
    </row>
    <row r="170" spans="1:9" ht="63">
      <c r="A170" s="42" t="s">
        <v>120</v>
      </c>
      <c r="B170" s="43"/>
      <c r="C170" s="40">
        <v>99300</v>
      </c>
      <c r="D170" s="44">
        <v>51200</v>
      </c>
      <c r="E170" s="14">
        <v>200</v>
      </c>
      <c r="F170" s="41">
        <f>5.5-1.2</f>
        <v>4.3</v>
      </c>
      <c r="G170" s="41">
        <v>0</v>
      </c>
      <c r="H170" s="41">
        <v>0</v>
      </c>
      <c r="I170" s="41">
        <v>0</v>
      </c>
    </row>
    <row r="171" spans="1:9" ht="31.5">
      <c r="A171" s="38" t="s">
        <v>111</v>
      </c>
      <c r="B171" s="39"/>
      <c r="C171" s="14">
        <v>99300</v>
      </c>
      <c r="D171" s="45">
        <v>69100</v>
      </c>
      <c r="E171" s="40">
        <v>200</v>
      </c>
      <c r="F171" s="41">
        <v>100</v>
      </c>
      <c r="G171" s="41">
        <v>99.9</v>
      </c>
      <c r="H171" s="41">
        <v>0</v>
      </c>
      <c r="I171" s="41">
        <v>0</v>
      </c>
    </row>
    <row r="172" spans="1:9" ht="31.5">
      <c r="A172" s="42" t="s">
        <v>50</v>
      </c>
      <c r="B172" s="13">
        <v>9940880</v>
      </c>
      <c r="C172" s="14">
        <v>99300</v>
      </c>
      <c r="D172" s="15" t="s">
        <v>48</v>
      </c>
      <c r="E172" s="14">
        <v>200</v>
      </c>
      <c r="F172" s="16">
        <v>0</v>
      </c>
      <c r="G172" s="16">
        <v>0</v>
      </c>
      <c r="H172" s="16">
        <v>48.7</v>
      </c>
      <c r="I172" s="16">
        <v>48.7</v>
      </c>
    </row>
    <row r="173" spans="1:9" ht="78.75">
      <c r="A173" s="12" t="s">
        <v>51</v>
      </c>
      <c r="B173" s="13">
        <v>9940880</v>
      </c>
      <c r="C173" s="14">
        <v>99300</v>
      </c>
      <c r="D173" s="15" t="s">
        <v>49</v>
      </c>
      <c r="E173" s="14">
        <v>200</v>
      </c>
      <c r="F173" s="16">
        <v>0</v>
      </c>
      <c r="G173" s="16">
        <v>0</v>
      </c>
      <c r="H173" s="16">
        <v>1.3</v>
      </c>
      <c r="I173" s="16">
        <v>1.3</v>
      </c>
    </row>
    <row r="174" spans="1:9" ht="15.75">
      <c r="A174" s="46" t="s">
        <v>112</v>
      </c>
      <c r="B174" s="13"/>
      <c r="C174" s="14">
        <v>99300</v>
      </c>
      <c r="D174" s="45">
        <v>99110</v>
      </c>
      <c r="E174" s="14">
        <v>800</v>
      </c>
      <c r="F174" s="16">
        <v>100</v>
      </c>
      <c r="G174" s="16">
        <v>100</v>
      </c>
      <c r="H174" s="16">
        <v>0</v>
      </c>
      <c r="I174" s="16">
        <v>0</v>
      </c>
    </row>
    <row r="175" spans="1:9" ht="31.5">
      <c r="A175" s="46" t="s">
        <v>113</v>
      </c>
      <c r="B175" s="13"/>
      <c r="C175" s="14">
        <v>99300</v>
      </c>
      <c r="D175" s="45">
        <v>99310</v>
      </c>
      <c r="E175" s="14">
        <v>800</v>
      </c>
      <c r="F175" s="16">
        <v>520</v>
      </c>
      <c r="G175" s="16">
        <v>520</v>
      </c>
      <c r="H175" s="16">
        <v>0</v>
      </c>
      <c r="I175" s="16">
        <v>0</v>
      </c>
    </row>
    <row r="176" spans="1:9" ht="15.75">
      <c r="A176" s="68" t="s">
        <v>11</v>
      </c>
      <c r="B176" s="13"/>
      <c r="C176" s="14">
        <v>99300</v>
      </c>
      <c r="D176" s="40">
        <v>99230</v>
      </c>
      <c r="E176" s="40">
        <v>400</v>
      </c>
      <c r="F176" s="16">
        <f>5471+8627.2+3867</f>
        <v>17965.2</v>
      </c>
      <c r="G176" s="16">
        <v>13476.6</v>
      </c>
      <c r="H176" s="16">
        <v>0</v>
      </c>
      <c r="I176" s="16">
        <v>0</v>
      </c>
    </row>
    <row r="177" spans="1:9" ht="15.75">
      <c r="A177" s="69"/>
      <c r="B177" s="13"/>
      <c r="C177" s="14">
        <v>99300</v>
      </c>
      <c r="D177" s="15" t="s">
        <v>141</v>
      </c>
      <c r="E177" s="40">
        <v>400</v>
      </c>
      <c r="F177" s="16">
        <f>6767-2578.5</f>
        <v>4188.5</v>
      </c>
      <c r="G177" s="16">
        <v>4171.8999999999996</v>
      </c>
      <c r="H177" s="16">
        <v>0</v>
      </c>
      <c r="I177" s="16">
        <v>0</v>
      </c>
    </row>
    <row r="178" spans="1:9" ht="15.75">
      <c r="A178" s="56" t="s">
        <v>148</v>
      </c>
      <c r="B178" s="13"/>
      <c r="C178" s="14">
        <v>99300</v>
      </c>
      <c r="D178" s="15" t="s">
        <v>141</v>
      </c>
      <c r="E178" s="14">
        <v>200</v>
      </c>
      <c r="F178" s="16">
        <v>2578.5</v>
      </c>
      <c r="G178" s="16">
        <v>2578.5</v>
      </c>
      <c r="H178" s="16">
        <v>0</v>
      </c>
      <c r="I178" s="16">
        <v>0</v>
      </c>
    </row>
    <row r="179" spans="1:9" ht="15.75">
      <c r="A179" s="12" t="s">
        <v>25</v>
      </c>
      <c r="B179" s="13">
        <v>9940880</v>
      </c>
      <c r="C179" s="14">
        <v>99400</v>
      </c>
      <c r="D179" s="15" t="s">
        <v>39</v>
      </c>
      <c r="E179" s="14">
        <v>800</v>
      </c>
      <c r="F179" s="16">
        <f>100+42-66.6+30</f>
        <v>105.4</v>
      </c>
      <c r="G179" s="16">
        <v>55</v>
      </c>
      <c r="H179" s="16">
        <v>100</v>
      </c>
      <c r="I179" s="16">
        <v>86</v>
      </c>
    </row>
    <row r="180" spans="1:9" ht="15.75">
      <c r="A180" s="12" t="s">
        <v>16</v>
      </c>
      <c r="B180" s="13">
        <v>9500971</v>
      </c>
      <c r="C180" s="14">
        <v>95000</v>
      </c>
      <c r="D180" s="15" t="s">
        <v>30</v>
      </c>
      <c r="E180" s="14">
        <v>700</v>
      </c>
      <c r="F180" s="16">
        <v>7</v>
      </c>
      <c r="G180" s="16">
        <v>7</v>
      </c>
      <c r="H180" s="16">
        <v>7</v>
      </c>
      <c r="I180" s="16">
        <v>7</v>
      </c>
    </row>
    <row r="181" spans="1:9" s="47" customFormat="1" ht="15.75">
      <c r="A181" s="12" t="s">
        <v>166</v>
      </c>
      <c r="B181" s="13"/>
      <c r="C181" s="14"/>
      <c r="D181" s="15"/>
      <c r="E181" s="14"/>
      <c r="F181" s="16">
        <v>0</v>
      </c>
      <c r="G181" s="16">
        <v>0</v>
      </c>
      <c r="H181" s="16">
        <v>0</v>
      </c>
      <c r="I181" s="16">
        <v>2551.3000000000002</v>
      </c>
    </row>
  </sheetData>
  <autoFilter ref="A5:I127">
    <filterColumn colId="2"/>
    <filterColumn colId="3"/>
    <filterColumn colId="6"/>
    <filterColumn colId="7"/>
    <filterColumn colId="8"/>
  </autoFilter>
  <mergeCells count="45">
    <mergeCell ref="A8:A11"/>
    <mergeCell ref="A45:A46"/>
    <mergeCell ref="A2:I2"/>
    <mergeCell ref="B4:B5"/>
    <mergeCell ref="C4:D4"/>
    <mergeCell ref="C3:D3"/>
    <mergeCell ref="E4:E5"/>
    <mergeCell ref="F4:F5"/>
    <mergeCell ref="A4:A5"/>
    <mergeCell ref="H4:H5"/>
    <mergeCell ref="I4:I5"/>
    <mergeCell ref="A12:A16"/>
    <mergeCell ref="A21:A22"/>
    <mergeCell ref="A24:A25"/>
    <mergeCell ref="A26:A29"/>
    <mergeCell ref="A30:A31"/>
    <mergeCell ref="A123:A125"/>
    <mergeCell ref="A132:A135"/>
    <mergeCell ref="A85:A87"/>
    <mergeCell ref="A32:A34"/>
    <mergeCell ref="A35:A36"/>
    <mergeCell ref="A41:A44"/>
    <mergeCell ref="A49:A50"/>
    <mergeCell ref="A61:A62"/>
    <mergeCell ref="A109:A110"/>
    <mergeCell ref="A111:A112"/>
    <mergeCell ref="A113:A114"/>
    <mergeCell ref="A115:A120"/>
    <mergeCell ref="A121:A122"/>
    <mergeCell ref="A161:A164"/>
    <mergeCell ref="A176:A177"/>
    <mergeCell ref="G4:G5"/>
    <mergeCell ref="A137:A138"/>
    <mergeCell ref="A140:A141"/>
    <mergeCell ref="A146:A147"/>
    <mergeCell ref="A153:A154"/>
    <mergeCell ref="A155:A156"/>
    <mergeCell ref="A65:A66"/>
    <mergeCell ref="A67:A69"/>
    <mergeCell ref="A70:A71"/>
    <mergeCell ref="A75:A76"/>
    <mergeCell ref="A92:A94"/>
    <mergeCell ref="A95:A96"/>
    <mergeCell ref="A98:A99"/>
    <mergeCell ref="A100:A10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fitToHeight="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--</cp:lastModifiedBy>
  <cp:lastPrinted>2018-10-17T09:12:55Z</cp:lastPrinted>
  <dcterms:created xsi:type="dcterms:W3CDTF">2014-11-10T14:48:23Z</dcterms:created>
  <dcterms:modified xsi:type="dcterms:W3CDTF">2019-02-14T06:33:59Z</dcterms:modified>
</cp:coreProperties>
</file>